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Odpady 2025\"/>
    </mc:Choice>
  </mc:AlternateContent>
  <bookViews>
    <workbookView xWindow="0" yWindow="0" windowWidth="28800" windowHeight="11835" tabRatio="500"/>
  </bookViews>
  <sheets>
    <sheet name="Kalkulacja" sheetId="1" r:id="rId1"/>
    <sheet name="Nieruchomości niezamieszkałe" sheetId="2" r:id="rId2"/>
    <sheet name="Niezamieszkałe" sheetId="6" r:id="rId3"/>
    <sheet name="2019-2024" sheetId="3" r:id="rId4"/>
    <sheet name="Ceny i tonaż" sheetId="4" r:id="rId5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2" i="1" l="1"/>
  <c r="G20" i="1" s="1"/>
  <c r="G21" i="1"/>
  <c r="G19" i="1"/>
  <c r="G18" i="1"/>
  <c r="G13" i="1"/>
  <c r="G12" i="1"/>
  <c r="J33" i="2"/>
  <c r="J30" i="2"/>
  <c r="J27" i="2"/>
  <c r="J26" i="2"/>
  <c r="J25" i="2"/>
  <c r="J24" i="2"/>
  <c r="J23" i="2"/>
  <c r="J22" i="2"/>
  <c r="J21" i="2"/>
  <c r="J20" i="2"/>
  <c r="J19" i="2"/>
  <c r="I33" i="2"/>
  <c r="I30" i="2"/>
  <c r="I27" i="2"/>
  <c r="I26" i="2"/>
  <c r="I25" i="2"/>
  <c r="I24" i="2"/>
  <c r="I23" i="2"/>
  <c r="I22" i="2"/>
  <c r="I21" i="2"/>
  <c r="I20" i="2"/>
  <c r="I19" i="2"/>
  <c r="G17" i="1" l="1"/>
  <c r="G23" i="1"/>
  <c r="E3" i="2"/>
  <c r="E4" i="2"/>
  <c r="E5" i="2"/>
  <c r="E7" i="2"/>
  <c r="E8" i="2"/>
  <c r="E2" i="2"/>
  <c r="H15" i="2"/>
  <c r="I15" i="2" s="1"/>
  <c r="H14" i="2"/>
  <c r="I14" i="2" s="1"/>
  <c r="H13" i="2"/>
  <c r="I13" i="2" s="1"/>
  <c r="H12" i="2"/>
  <c r="I12" i="2" s="1"/>
  <c r="H11" i="2"/>
  <c r="I11" i="2" s="1"/>
  <c r="H10" i="2"/>
  <c r="I10" i="2" s="1"/>
  <c r="H9" i="2"/>
  <c r="I9" i="2" s="1"/>
  <c r="H8" i="2"/>
  <c r="I8" i="2" s="1"/>
  <c r="H7" i="2"/>
  <c r="I7" i="2" s="1"/>
  <c r="H6" i="2"/>
  <c r="I6" i="2" s="1"/>
  <c r="H5" i="2"/>
  <c r="I5" i="2" s="1"/>
  <c r="H4" i="2"/>
  <c r="I4" i="2" s="1"/>
  <c r="H3" i="2"/>
  <c r="I3" i="2" s="1"/>
  <c r="H2" i="2"/>
  <c r="I2" i="2" s="1"/>
  <c r="D9" i="6"/>
  <c r="D10" i="6"/>
  <c r="D8" i="6"/>
  <c r="D7" i="6"/>
  <c r="C8" i="6"/>
  <c r="C9" i="6"/>
  <c r="C10" i="6"/>
  <c r="C7" i="6"/>
  <c r="C11" i="6"/>
  <c r="D11" i="6" s="1"/>
  <c r="C12" i="6"/>
  <c r="D12" i="6"/>
  <c r="C13" i="6"/>
  <c r="D13" i="6" s="1"/>
  <c r="D15" i="6"/>
  <c r="D16" i="6"/>
  <c r="D14" i="6"/>
  <c r="C15" i="6"/>
  <c r="C16" i="6"/>
  <c r="C14" i="6"/>
  <c r="C4" i="6"/>
  <c r="C5" i="6"/>
  <c r="C6" i="6"/>
  <c r="D6" i="6" s="1"/>
  <c r="C3" i="6"/>
  <c r="D5" i="6"/>
  <c r="D4" i="6"/>
  <c r="D3" i="6"/>
  <c r="F27" i="4" l="1"/>
  <c r="E27" i="4"/>
  <c r="I25" i="4"/>
  <c r="H25" i="4"/>
  <c r="G25" i="4"/>
  <c r="H24" i="4"/>
  <c r="I24" i="4" s="1"/>
  <c r="G24" i="4"/>
  <c r="H23" i="4"/>
  <c r="I23" i="4" s="1"/>
  <c r="G23" i="4"/>
  <c r="H22" i="4"/>
  <c r="I22" i="4" s="1"/>
  <c r="G22" i="4"/>
  <c r="I21" i="4"/>
  <c r="H21" i="4"/>
  <c r="G21" i="4"/>
  <c r="H20" i="4"/>
  <c r="I20" i="4" s="1"/>
  <c r="G20" i="4"/>
  <c r="H19" i="4"/>
  <c r="I19" i="4" s="1"/>
  <c r="G19" i="4"/>
  <c r="H18" i="4"/>
  <c r="I18" i="4" s="1"/>
  <c r="G18" i="4"/>
  <c r="I17" i="4"/>
  <c r="H17" i="4"/>
  <c r="G17" i="4"/>
  <c r="H16" i="4"/>
  <c r="I16" i="4" s="1"/>
  <c r="G16" i="4"/>
  <c r="H15" i="4"/>
  <c r="I15" i="4" s="1"/>
  <c r="G15" i="4"/>
  <c r="H14" i="4"/>
  <c r="I14" i="4" s="1"/>
  <c r="G14" i="4"/>
  <c r="I13" i="4"/>
  <c r="H13" i="4"/>
  <c r="G13" i="4"/>
  <c r="H12" i="4"/>
  <c r="I12" i="4" s="1"/>
  <c r="G12" i="4"/>
  <c r="H11" i="4"/>
  <c r="I11" i="4" s="1"/>
  <c r="G11" i="4"/>
  <c r="H10" i="4"/>
  <c r="I10" i="4" s="1"/>
  <c r="G10" i="4"/>
  <c r="I9" i="4"/>
  <c r="H9" i="4"/>
  <c r="G9" i="4"/>
  <c r="H8" i="4"/>
  <c r="I8" i="4" s="1"/>
  <c r="G8" i="4"/>
  <c r="H7" i="4"/>
  <c r="I7" i="4" s="1"/>
  <c r="G7" i="4"/>
  <c r="H6" i="4"/>
  <c r="I6" i="4" s="1"/>
  <c r="G6" i="4"/>
  <c r="I5" i="4"/>
  <c r="H5" i="4"/>
  <c r="G5" i="4"/>
  <c r="H4" i="4"/>
  <c r="I4" i="4" s="1"/>
  <c r="G4" i="4"/>
  <c r="M3" i="4"/>
  <c r="L3" i="4"/>
  <c r="I3" i="4"/>
  <c r="H3" i="4"/>
  <c r="G3" i="4"/>
  <c r="G27" i="4" s="1"/>
  <c r="D34" i="3"/>
  <c r="G7" i="3"/>
  <c r="F7" i="3"/>
  <c r="E7" i="3"/>
  <c r="D7" i="3"/>
  <c r="C7" i="3"/>
  <c r="B7" i="3"/>
  <c r="C22" i="1"/>
  <c r="C21" i="1"/>
  <c r="C20" i="1" s="1"/>
  <c r="C19" i="1"/>
  <c r="C18" i="1"/>
  <c r="C23" i="1" s="1"/>
  <c r="G11" i="1"/>
  <c r="C11" i="1"/>
  <c r="G8" i="1"/>
  <c r="C8" i="1"/>
  <c r="G7" i="1"/>
  <c r="C7" i="1"/>
  <c r="C6" i="1" l="1"/>
  <c r="C14" i="1" s="1"/>
  <c r="G6" i="1"/>
  <c r="G14" i="1" s="1"/>
  <c r="C17" i="1"/>
  <c r="H27" i="4"/>
  <c r="I27" i="4" s="1"/>
</calcChain>
</file>

<file path=xl/sharedStrings.xml><?xml version="1.0" encoding="utf-8"?>
<sst xmlns="http://schemas.openxmlformats.org/spreadsheetml/2006/main" count="284" uniqueCount="154">
  <si>
    <t>Kalkulacja opłaty</t>
  </si>
  <si>
    <t>Stawka do 06.2025 r.</t>
  </si>
  <si>
    <t>Kwota</t>
  </si>
  <si>
    <t>Stawka od 06.2025 r.</t>
  </si>
  <si>
    <t>x</t>
  </si>
  <si>
    <t>Liczba osób w systemie, z tego:</t>
  </si>
  <si>
    <t xml:space="preserve">tereny wiejskie </t>
  </si>
  <si>
    <t>miasto Leśna i sołectwo Pobiedna</t>
  </si>
  <si>
    <t>Kwota prognozy dochodów od mieszkańców, z tego:</t>
  </si>
  <si>
    <t>z terenów wiejskich - stawka 29 zł</t>
  </si>
  <si>
    <t>z miasta Leśna i sołectwa Pobiedna - stawka 31 zł</t>
  </si>
  <si>
    <t>Liczba deklaracji z terenów niezamieszkałych</t>
  </si>
  <si>
    <t>Kwota prognozowanych dochodów z terenów niezamieszkałych</t>
  </si>
  <si>
    <t>Ulgi w opłacie za odpady komunalne, w tym:</t>
  </si>
  <si>
    <t>KOMPOSTOWNIKI (ULGA 2 ZŁ ZA OSOBĘ):</t>
  </si>
  <si>
    <t>KARTA DUŻEJ RODZINY (ULGA 4 ZŁ ZA OSOBĘ):</t>
  </si>
  <si>
    <t>KARTA DUŻEJ RODZINY (ULGA 4 ZŁ ZA OSOBĘ)</t>
  </si>
  <si>
    <t>Wynik</t>
  </si>
  <si>
    <t>liczba mieszkańców z terenów wiejskich:</t>
  </si>
  <si>
    <t>Liczba mieszkańców z miasta Leśna i sołectwa Pobiedna</t>
  </si>
  <si>
    <t>SUMA</t>
  </si>
  <si>
    <t>Gmina Leśna</t>
  </si>
  <si>
    <t>Rodzaje pojemników</t>
  </si>
  <si>
    <t>Stawka do 06.2025</t>
  </si>
  <si>
    <t>Stawka proponowana od 06.2025</t>
  </si>
  <si>
    <t>Pojemnik o poj. 60 l</t>
  </si>
  <si>
    <t xml:space="preserve">Pojemniki o poj. 120 l </t>
  </si>
  <si>
    <t xml:space="preserve">Pojemniki o poj. 240 l </t>
  </si>
  <si>
    <t>Pojemniki o poj. 1100 l</t>
  </si>
  <si>
    <t>Pojemniki o poj. 1500 l</t>
  </si>
  <si>
    <t>Pojemniki o poj. 2500 l</t>
  </si>
  <si>
    <t>Worek o poj. 120 l</t>
  </si>
  <si>
    <t>Gmina Nowogrodziec</t>
  </si>
  <si>
    <t>Stawka</t>
  </si>
  <si>
    <t>Miasto Lubań</t>
  </si>
  <si>
    <t>Pojemnik o poj. 110 l</t>
  </si>
  <si>
    <t>Gmina Gryfów Śląski</t>
  </si>
  <si>
    <t>Gmina Mirsk</t>
  </si>
  <si>
    <t>Gmina Sulików</t>
  </si>
  <si>
    <t>Rok</t>
  </si>
  <si>
    <t>Rodzaj odpadu (tona)</t>
  </si>
  <si>
    <t xml:space="preserve">Odpady wielkogabarytowe </t>
  </si>
  <si>
    <t>Odpady segregowane (plastik, metal, papier, szkło)</t>
  </si>
  <si>
    <t>Bioodpady</t>
  </si>
  <si>
    <t xml:space="preserve">Niesegregowane odpady </t>
  </si>
  <si>
    <t xml:space="preserve">Na przełomie kilku ostatnich lat koszty odbioru i zagospodarowania 1 tony odpadów znacząco wzrosły </t>
  </si>
  <si>
    <t>w zł</t>
  </si>
  <si>
    <t>zł</t>
  </si>
  <si>
    <t xml:space="preserve">Koszt odbioru i zagospodarowania odpadów </t>
  </si>
  <si>
    <t>Ilość zagospodarowanych odpadów w tonach</t>
  </si>
  <si>
    <t>Pozostałe koszty gospodarowania odpadami w 2024 roku z tego:</t>
  </si>
  <si>
    <t>Wynajem pojemników od ZGIUK</t>
  </si>
  <si>
    <t>Dzierżawa pojemników na odpady komunalne umowa ze ZgiUK Lubań – „ludmery”</t>
  </si>
  <si>
    <t xml:space="preserve">wykup pojemników od ZgiUK rozstawionych na terenie Gminy Leśna </t>
  </si>
  <si>
    <t xml:space="preserve">Transport odpadów komunalnych Recykling Polska – UE Grigore Bełz </t>
  </si>
  <si>
    <t>Remont poszycia dachu na terenie PSZOK</t>
  </si>
  <si>
    <t>Zakup pojemników na odpady komunalne Recykling Polska – UE Grigore Bełz</t>
  </si>
  <si>
    <t>Zakup pojemników na odpady komunalne ZgiUK Lubań</t>
  </si>
  <si>
    <t>Zakup pojemników na odpady komunalne IMPEX</t>
  </si>
  <si>
    <t>Zakup pojemników na odpady komunalne ESE</t>
  </si>
  <si>
    <t>Zagospodarowanie odpadów popowodziowych Łużyckie Centrum Recyklingu Marszów</t>
  </si>
  <si>
    <t>Monitoring składowiska odpadów Komunalnych w Kościelnikach Górnych</t>
  </si>
  <si>
    <t>Wynajem Kabiny TOI-TOI</t>
  </si>
  <si>
    <t>Materiały: naklejki, magnesy, upominek dla Szkoły, dorabianie kluczy</t>
  </si>
  <si>
    <t>Ceny netto (8% VAT)</t>
  </si>
  <si>
    <t>Kod odpadu</t>
  </si>
  <si>
    <t>Nazwa odpadu</t>
  </si>
  <si>
    <t>Ceny przyjęcia frakcji od 1 stycznia 2022 r. do 31.01.2025 r.</t>
  </si>
  <si>
    <t>Ceny przyjęcia frakcji od 01.02.2025 r.</t>
  </si>
  <si>
    <t>Waga odpadów odebrana w 2024 r.</t>
  </si>
  <si>
    <t>Waga odpadów odebrana w 2025 r.</t>
  </si>
  <si>
    <t>Kwota wydatków za zagospodarowanie frakcji w 2024 r.</t>
  </si>
  <si>
    <t>Kwota wydatków za zagospodarowanie frakcji w 2025 r.</t>
  </si>
  <si>
    <t>Kwota różnicy w opłacie na 1 t odpadów</t>
  </si>
  <si>
    <t>Cena netto za odbiór 1 t odpadów w 2024 r. (+8% VAT)</t>
  </si>
  <si>
    <t>Cena netto za odbiór 1 t odpadów w 2025 r. (+8% VAT)</t>
  </si>
  <si>
    <t>Kwota wydatków poniesionych za odbiór odpadów w 2024 r.</t>
  </si>
  <si>
    <t>Kwota wydatku planowanych za odbiór odpadów w 2025 r.</t>
  </si>
  <si>
    <t>16 01 03</t>
  </si>
  <si>
    <t>Zużyte opony</t>
  </si>
  <si>
    <t>Tworzywa sztuczne</t>
  </si>
  <si>
    <t>17 01 01</t>
  </si>
  <si>
    <t>Odpady betonu oraz betony z rozbiórek i remontów</t>
  </si>
  <si>
    <t>17 01 02</t>
  </si>
  <si>
    <t>Gruz ceglany</t>
  </si>
  <si>
    <t>17 01 03</t>
  </si>
  <si>
    <t>Odpady mat., ceramicznych i elementów wyposażenia</t>
  </si>
  <si>
    <t>17 01 07</t>
  </si>
  <si>
    <t>Zmieszane odpady z betonu, gruzu cegalanego, odpadowych mat. Ceramicznych i elementów wyposażenia</t>
  </si>
  <si>
    <t>17 03 08</t>
  </si>
  <si>
    <t>Odpadowa papa</t>
  </si>
  <si>
    <t>20 01 01</t>
  </si>
  <si>
    <t>Papier i tektura</t>
  </si>
  <si>
    <t>20 01 02</t>
  </si>
  <si>
    <t>Szkło</t>
  </si>
  <si>
    <t>20 01 10</t>
  </si>
  <si>
    <t>Odzież</t>
  </si>
  <si>
    <t>20 01 11</t>
  </si>
  <si>
    <t>Tekstylia</t>
  </si>
  <si>
    <t>20 01 27*</t>
  </si>
  <si>
    <t>Farby, tusze, farby drukarskie, kleje, lepiszcze i żywice zawierające sub. Niebezpieczne</t>
  </si>
  <si>
    <t>20 01 32</t>
  </si>
  <si>
    <t>Leki inne niż wymienione w 20 01 31</t>
  </si>
  <si>
    <t>20 01 33*</t>
  </si>
  <si>
    <t>Baterie i akumulatory</t>
  </si>
  <si>
    <t>20 01 34</t>
  </si>
  <si>
    <t>20 01 35*</t>
  </si>
  <si>
    <t>Zużyte urządzenia elektryczne i elektroniczne</t>
  </si>
  <si>
    <t>20 01 36</t>
  </si>
  <si>
    <t>20 01 38</t>
  </si>
  <si>
    <t>Drewno inne niż wymienione w 20 01 37</t>
  </si>
  <si>
    <t>20 01 39</t>
  </si>
  <si>
    <t>20 01 40</t>
  </si>
  <si>
    <t>Metale</t>
  </si>
  <si>
    <t>20 02 01</t>
  </si>
  <si>
    <t>odpady ulegające biodegradacji</t>
  </si>
  <si>
    <t xml:space="preserve">20 03 01 </t>
  </si>
  <si>
    <t>Niesegregowane (zmieszane) odpady komunalne</t>
  </si>
  <si>
    <t>20 03 07</t>
  </si>
  <si>
    <t>Odpady wielkogabarytowe</t>
  </si>
  <si>
    <t>Pozostałe frakcje</t>
  </si>
  <si>
    <t>Suma</t>
  </si>
  <si>
    <t>Suma wydatków z tytułu gospodarowania odpadami komunalnymi planowane na podstawie prognozy w 2025 r.</t>
  </si>
  <si>
    <t xml:space="preserve">Pojemnik o poj. 60 l - odpady zmieszane </t>
  </si>
  <si>
    <t>Pojemniki o poj. 120 l - odpady zmieszane</t>
  </si>
  <si>
    <t>Pojemniki o poj. 240 l - odpady zmieszane</t>
  </si>
  <si>
    <t>Stawka na bramce za 1 l</t>
  </si>
  <si>
    <t>Pojemniki o poj. 1100 l - odpady zmieszane</t>
  </si>
  <si>
    <t>Cena na bramce za pojemniki i worki dostępne w deklaracji</t>
  </si>
  <si>
    <t xml:space="preserve">Stawka obecna w Gminie Leśna </t>
  </si>
  <si>
    <t>Pojemniki o poj. 2500 l - odpady segregowane plastik</t>
  </si>
  <si>
    <t>Pojemniki o poj. 2500 l - odpady segregowane szkło</t>
  </si>
  <si>
    <t>Pojemniki o poj. 2500 l - odpady segregowane papier</t>
  </si>
  <si>
    <t>Worek o poj. 120 l - odpady segregowane plastik</t>
  </si>
  <si>
    <t>Worek o poj. 120 l - odpady segregowane szkło</t>
  </si>
  <si>
    <t>Worek o poj. 120 l - odpady segregowane papier</t>
  </si>
  <si>
    <t>Pojemnik o poj. 60 l - odpady bio</t>
  </si>
  <si>
    <t>Pojemniki o poj. 120 l - odpady bio</t>
  </si>
  <si>
    <t>Pojemniki o poj. 240 l - odpady bio</t>
  </si>
  <si>
    <t>Pojemniki o poj. 1100 l - odpady bio</t>
  </si>
  <si>
    <t>wykreślenie pojemnika z deklaracji</t>
  </si>
  <si>
    <t xml:space="preserve">Kwota różnicy </t>
  </si>
  <si>
    <t>Ilość pojemników</t>
  </si>
  <si>
    <t xml:space="preserve">Dochód roczny </t>
  </si>
  <si>
    <t xml:space="preserve">Dochód z proponowanej stawki </t>
  </si>
  <si>
    <t>z terenów wiejskich - stawka 37 zł</t>
  </si>
  <si>
    <t>z miasta Leśna i sołectwa Pobiedna - stawka 39 zł</t>
  </si>
  <si>
    <t>KOMPOSTOWNIKI (ULGA 4 ZŁ ZA OSOBĘ):</t>
  </si>
  <si>
    <t>Kwota ulgi roczna przed zmianą</t>
  </si>
  <si>
    <t>Kwota ulgi przed zmianą</t>
  </si>
  <si>
    <t>Ulgi stosowane w ramach opłaty przed zmianą</t>
  </si>
  <si>
    <t>Ulgi stosowane w ramach opłaty od 01.06.2025 r.</t>
  </si>
  <si>
    <t>KOMPOSTOWNIKI (ULGA 3 ZŁ ZA OSOBĘ):</t>
  </si>
  <si>
    <t>KARTA DUŻEJ RODZINY (ULGA 2 ZŁ ZA OSOBĘ)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</si>
</sst>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z_ł_-;\-* #,##0.00\ _z_ł_-;_-* &quot;-&quot;??\ _z_ł_-;_-@_-"/>
    <numFmt numFmtId="164" formatCode="_-* #,##0.00&quot; zł&quot;_-;\-* #,##0.00&quot; zł&quot;_-;_-* \-??&quot; zł&quot;_-;_-@_-"/>
  </numFmts>
  <fonts count="18" x14ac:knownFonts="1"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1"/>
      <color rgb="FFFF0000"/>
      <name val="Calibri"/>
      <family val="2"/>
      <charset val="238"/>
    </font>
    <font>
      <b/>
      <i/>
      <sz val="11"/>
      <color theme="1"/>
      <name val="Calibri"/>
      <family val="2"/>
      <charset val="238"/>
    </font>
    <font>
      <b/>
      <sz val="10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sz val="12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1"/>
      <color theme="0"/>
      <name val="Calibri"/>
      <family val="2"/>
      <charset val="238"/>
    </font>
    <font>
      <b/>
      <sz val="12"/>
      <color rgb="FFFF0000"/>
      <name val="Arial"/>
      <family val="2"/>
      <charset val="238"/>
    </font>
    <font>
      <sz val="10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1"/>
      <color rgb="FFFA7D00"/>
      <name val="Calibri"/>
      <family val="2"/>
      <charset val="238"/>
    </font>
    <font>
      <sz val="12"/>
      <color rgb="FFFF0000"/>
      <name val="Arial"/>
      <family val="2"/>
      <charset val="238"/>
    </font>
    <font>
      <sz val="12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sz val="11"/>
      <color rgb="FFFF0000"/>
      <name val="Calibri"/>
      <family val="2"/>
      <charset val="238"/>
    </font>
  </fonts>
  <fills count="49">
    <fill>
      <patternFill patternType="none"/>
    </fill>
    <fill>
      <patternFill patternType="gray125"/>
    </fill>
    <fill>
      <patternFill patternType="solid">
        <fgColor theme="9"/>
        <bgColor rgb="FF92D050"/>
      </patternFill>
    </fill>
    <fill>
      <patternFill patternType="solid">
        <fgColor rgb="FFF2F2F2"/>
        <bgColor rgb="FFF0F5FA"/>
      </patternFill>
    </fill>
    <fill>
      <patternFill patternType="solid">
        <fgColor theme="9" tint="0.39988402966399123"/>
        <bgColor rgb="FFC5E0B4"/>
      </patternFill>
    </fill>
    <fill>
      <patternFill patternType="solid">
        <fgColor theme="9" tint="-0.249977111117893"/>
        <bgColor rgb="FF7F7F7F"/>
      </patternFill>
    </fill>
    <fill>
      <patternFill patternType="solid">
        <fgColor theme="9" tint="0.79989013336588644"/>
        <bgColor rgb="FFDDE8CB"/>
      </patternFill>
    </fill>
    <fill>
      <patternFill patternType="solid">
        <fgColor theme="9" tint="0.59987182226020086"/>
        <bgColor rgb="FFDDE8CB"/>
      </patternFill>
    </fill>
    <fill>
      <patternFill patternType="solid">
        <fgColor rgb="FF92D050"/>
        <bgColor rgb="FFA9D18E"/>
      </patternFill>
    </fill>
    <fill>
      <patternFill patternType="solid">
        <fgColor rgb="FFFFFFCC"/>
        <bgColor rgb="FFFFFCDA"/>
      </patternFill>
    </fill>
    <fill>
      <patternFill patternType="solid">
        <fgColor rgb="FFFFFF66"/>
        <bgColor rgb="FFF9FF2C"/>
      </patternFill>
    </fill>
    <fill>
      <patternFill patternType="solid">
        <fgColor theme="4" tint="0.39988402966399123"/>
        <bgColor rgb="FF86ACFF"/>
      </patternFill>
    </fill>
    <fill>
      <patternFill patternType="solid">
        <fgColor theme="6" tint="0.79989013336588644"/>
        <bgColor rgb="FFEEEEEE"/>
      </patternFill>
    </fill>
    <fill>
      <patternFill patternType="solid">
        <fgColor theme="4" tint="0.79989013336588644"/>
        <bgColor rgb="FFDEE6EF"/>
      </patternFill>
    </fill>
    <fill>
      <patternFill patternType="solid">
        <fgColor rgb="FFF6F9D4"/>
        <bgColor rgb="FFFFFCDA"/>
      </patternFill>
    </fill>
    <fill>
      <patternFill patternType="solid">
        <fgColor rgb="FFDEE6EF"/>
        <bgColor rgb="FFDEEBF7"/>
      </patternFill>
    </fill>
    <fill>
      <patternFill patternType="solid">
        <fgColor rgb="FFE8F2A1"/>
        <bgColor rgb="FFE9E787"/>
      </patternFill>
    </fill>
    <fill>
      <patternFill patternType="solid">
        <fgColor rgb="FFF2D6EA"/>
        <bgColor rgb="FFFFD7D7"/>
      </patternFill>
    </fill>
    <fill>
      <patternFill patternType="solid">
        <fgColor rgb="FFB1F7F4"/>
        <bgColor rgb="FFC4FEFF"/>
      </patternFill>
    </fill>
    <fill>
      <patternFill patternType="solid">
        <fgColor rgb="FFFFCFFF"/>
        <bgColor rgb="FFFFCBE0"/>
      </patternFill>
    </fill>
    <fill>
      <patternFill patternType="solid">
        <fgColor rgb="FFF1FFB3"/>
        <bgColor rgb="FFFBFFB7"/>
      </patternFill>
    </fill>
    <fill>
      <patternFill patternType="solid">
        <fgColor rgb="FFF0F5FA"/>
        <bgColor rgb="FFF2F2F2"/>
      </patternFill>
    </fill>
    <fill>
      <patternFill patternType="solid">
        <fgColor rgb="FFF5E792"/>
        <bgColor rgb="FFE9E787"/>
      </patternFill>
    </fill>
    <fill>
      <patternFill patternType="solid">
        <fgColor rgb="FF35CCE8"/>
        <bgColor rgb="FF7BE9FF"/>
      </patternFill>
    </fill>
    <fill>
      <patternFill patternType="solid">
        <fgColor rgb="FFFFE5FD"/>
        <bgColor rgb="FFFFE7DD"/>
      </patternFill>
    </fill>
    <fill>
      <patternFill patternType="solid">
        <fgColor rgb="FFFFF5CE"/>
        <bgColor rgb="FFFFF2CC"/>
      </patternFill>
    </fill>
    <fill>
      <patternFill patternType="solid">
        <fgColor rgb="FFFFD7D7"/>
        <bgColor rgb="FFFFD9D5"/>
      </patternFill>
    </fill>
    <fill>
      <patternFill patternType="solid">
        <fgColor theme="7" tint="0.79989013336588644"/>
        <bgColor rgb="FFFFF5CE"/>
      </patternFill>
    </fill>
    <fill>
      <patternFill patternType="solid">
        <fgColor rgb="FFFFDBB6"/>
        <bgColor rgb="FFFFD9D5"/>
      </patternFill>
    </fill>
    <fill>
      <patternFill patternType="solid">
        <fgColor rgb="FFEEEEEE"/>
        <bgColor rgb="FFEDEDED"/>
      </patternFill>
    </fill>
    <fill>
      <patternFill patternType="solid">
        <fgColor rgb="FFFFBF00"/>
        <bgColor rgb="FFFA7D00"/>
      </patternFill>
    </fill>
    <fill>
      <patternFill patternType="solid">
        <fgColor rgb="FF7BE9FF"/>
        <bgColor rgb="FFB1F7F4"/>
      </patternFill>
    </fill>
    <fill>
      <patternFill patternType="solid">
        <fgColor rgb="FF9EFF1B"/>
        <bgColor rgb="FF92D050"/>
      </patternFill>
    </fill>
    <fill>
      <patternFill patternType="solid">
        <fgColor rgb="FFBF9AFF"/>
        <bgColor rgb="FF86ACFF"/>
      </patternFill>
    </fill>
    <fill>
      <patternFill patternType="solid">
        <fgColor rgb="FF86ACFF"/>
        <bgColor rgb="FF9DC3E6"/>
      </patternFill>
    </fill>
    <fill>
      <patternFill patternType="solid">
        <fgColor rgb="FFFFABE2"/>
        <bgColor rgb="FFFFB9A4"/>
      </patternFill>
    </fill>
    <fill>
      <patternFill patternType="solid">
        <fgColor rgb="FFDDE8CB"/>
        <bgColor rgb="FFE2F0D9"/>
      </patternFill>
    </fill>
    <fill>
      <patternFill patternType="solid">
        <fgColor rgb="FFE9E787"/>
        <bgColor rgb="FFF5E792"/>
      </patternFill>
    </fill>
    <fill>
      <patternFill patternType="solid">
        <fgColor rgb="FFFFFCDA"/>
        <bgColor rgb="FFFFFFCC"/>
      </patternFill>
    </fill>
    <fill>
      <patternFill patternType="solid">
        <fgColor rgb="FFFFE7DD"/>
        <bgColor rgb="FFFFF2CC"/>
      </patternFill>
    </fill>
    <fill>
      <patternFill patternType="solid">
        <fgColor rgb="FFFFD9D5"/>
        <bgColor rgb="FFFFD7D7"/>
      </patternFill>
    </fill>
    <fill>
      <patternFill patternType="solid">
        <fgColor rgb="FFC4FEFF"/>
        <bgColor rgb="FFB1F7F4"/>
      </patternFill>
    </fill>
    <fill>
      <patternFill patternType="solid">
        <fgColor rgb="FFF9FF2C"/>
        <bgColor rgb="FFFFFF66"/>
      </patternFill>
    </fill>
    <fill>
      <patternFill patternType="solid">
        <fgColor rgb="FFFFCBE0"/>
        <bgColor rgb="FFFFD7D7"/>
      </patternFill>
    </fill>
    <fill>
      <patternFill patternType="solid">
        <fgColor rgb="FFFFB9A4"/>
        <bgColor rgb="FFFFABE2"/>
      </patternFill>
    </fill>
    <fill>
      <patternFill patternType="solid">
        <fgColor rgb="FFDDDDDD"/>
        <bgColor rgb="FFDEE6EF"/>
      </patternFill>
    </fill>
    <fill>
      <patternFill patternType="solid">
        <fgColor rgb="FFFBFFB7"/>
        <bgColor rgb="FFF1FFB3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rgb="FF7F7F7F"/>
      </right>
      <top style="thin">
        <color rgb="FF7F7F7F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4">
    <xf numFmtId="0" fontId="0" fillId="0" borderId="0"/>
    <xf numFmtId="164" fontId="16" fillId="0" borderId="0" applyBorder="0" applyProtection="0"/>
    <xf numFmtId="0" fontId="9" fillId="2" borderId="0" applyBorder="0" applyProtection="0"/>
    <xf numFmtId="0" fontId="13" fillId="3" borderId="1" applyProtection="0"/>
  </cellStyleXfs>
  <cellXfs count="221">
    <xf numFmtId="0" fontId="0" fillId="0" borderId="0" xfId="0"/>
    <xf numFmtId="0" fontId="1" fillId="4" borderId="2" xfId="0" applyFont="1" applyFill="1" applyBorder="1" applyAlignment="1">
      <alignment vertical="center"/>
    </xf>
    <xf numFmtId="0" fontId="1" fillId="4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164" fontId="1" fillId="0" borderId="2" xfId="1" applyFont="1" applyBorder="1" applyAlignment="1" applyProtection="1">
      <alignment horizontal="center" vertical="center" wrapText="1"/>
    </xf>
    <xf numFmtId="164" fontId="1" fillId="0" borderId="2" xfId="0" applyNumberFormat="1" applyFont="1" applyBorder="1"/>
    <xf numFmtId="0" fontId="0" fillId="0" borderId="2" xfId="0" applyFont="1" applyBorder="1" applyAlignment="1">
      <alignment wrapText="1"/>
    </xf>
    <xf numFmtId="0" fontId="0" fillId="0" borderId="2" xfId="0" applyFont="1" applyBorder="1"/>
    <xf numFmtId="0" fontId="1" fillId="0" borderId="2" xfId="0" applyFont="1" applyBorder="1"/>
    <xf numFmtId="0" fontId="1" fillId="0" borderId="0" xfId="0" applyFont="1"/>
    <xf numFmtId="164" fontId="1" fillId="0" borderId="2" xfId="1" applyFont="1" applyBorder="1" applyAlignment="1" applyProtection="1">
      <alignment horizontal="center"/>
    </xf>
    <xf numFmtId="164" fontId="1" fillId="0" borderId="2" xfId="1" applyFont="1" applyBorder="1" applyAlignment="1" applyProtection="1"/>
    <xf numFmtId="164" fontId="1" fillId="0" borderId="2" xfId="1" applyFont="1" applyBorder="1" applyAlignment="1" applyProtection="1">
      <alignment horizontal="center" wrapText="1"/>
    </xf>
    <xf numFmtId="0" fontId="1" fillId="5" borderId="2" xfId="0" applyFont="1" applyFill="1" applyBorder="1" applyAlignment="1">
      <alignment wrapText="1"/>
    </xf>
    <xf numFmtId="0" fontId="1" fillId="6" borderId="2" xfId="0" applyFont="1" applyFill="1" applyBorder="1"/>
    <xf numFmtId="164" fontId="1" fillId="0" borderId="2" xfId="1" applyFont="1" applyBorder="1" applyAlignment="1" applyProtection="1">
      <alignment wrapText="1"/>
    </xf>
    <xf numFmtId="0" fontId="1" fillId="7" borderId="2" xfId="0" applyFont="1" applyFill="1" applyBorder="1"/>
    <xf numFmtId="0" fontId="1" fillId="0" borderId="2" xfId="0" applyFont="1" applyBorder="1" applyAlignment="1">
      <alignment horizontal="center" vertical="center" wrapText="1"/>
    </xf>
    <xf numFmtId="164" fontId="2" fillId="0" borderId="2" xfId="0" applyNumberFormat="1" applyFont="1" applyBorder="1"/>
    <xf numFmtId="164" fontId="1" fillId="6" borderId="2" xfId="1" applyFont="1" applyFill="1" applyBorder="1" applyAlignment="1" applyProtection="1">
      <alignment horizontal="center" vertical="center"/>
    </xf>
    <xf numFmtId="164" fontId="1" fillId="6" borderId="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4" fontId="0" fillId="0" borderId="2" xfId="1" applyFont="1" applyBorder="1" applyAlignment="1" applyProtection="1">
      <alignment horizontal="center" vertical="center"/>
    </xf>
    <xf numFmtId="164" fontId="1" fillId="7" borderId="2" xfId="1" applyFont="1" applyFill="1" applyBorder="1" applyAlignment="1" applyProtection="1">
      <alignment horizontal="center" vertical="center"/>
    </xf>
    <xf numFmtId="164" fontId="1" fillId="7" borderId="2" xfId="0" applyNumberFormat="1" applyFont="1" applyFill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0" fontId="1" fillId="4" borderId="2" xfId="0" applyFont="1" applyFill="1" applyBorder="1"/>
    <xf numFmtId="0" fontId="0" fillId="4" borderId="2" xfId="0" applyFill="1" applyBorder="1" applyAlignment="1">
      <alignment horizontal="center" vertical="center"/>
    </xf>
    <xf numFmtId="164" fontId="1" fillId="4" borderId="2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left"/>
    </xf>
    <xf numFmtId="164" fontId="0" fillId="0" borderId="2" xfId="1" applyFont="1" applyBorder="1" applyAlignment="1" applyProtection="1">
      <alignment horizontal="right"/>
    </xf>
    <xf numFmtId="164" fontId="0" fillId="0" borderId="2" xfId="1" applyFont="1" applyBorder="1" applyAlignment="1" applyProtection="1"/>
    <xf numFmtId="164" fontId="0" fillId="0" borderId="0" xfId="1" applyFont="1" applyBorder="1" applyAlignment="1" applyProtection="1"/>
    <xf numFmtId="164" fontId="1" fillId="0" borderId="2" xfId="1" applyFont="1" applyBorder="1" applyAlignment="1" applyProtection="1">
      <alignment horizontal="center" vertical="center"/>
    </xf>
    <xf numFmtId="164" fontId="0" fillId="0" borderId="2" xfId="1" applyFont="1" applyBorder="1" applyAlignment="1" applyProtection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0" fillId="0" borderId="2" xfId="0" applyFont="1" applyBorder="1" applyAlignment="1">
      <alignment horizontal="right"/>
    </xf>
    <xf numFmtId="0" fontId="1" fillId="8" borderId="2" xfId="0" applyFont="1" applyFill="1" applyBorder="1" applyAlignment="1">
      <alignment horizontal="center" vertical="center"/>
    </xf>
    <xf numFmtId="0" fontId="1" fillId="9" borderId="2" xfId="0" applyFont="1" applyFill="1" applyBorder="1" applyAlignment="1">
      <alignment horizontal="center" vertical="center" wrapText="1"/>
    </xf>
    <xf numFmtId="0" fontId="1" fillId="10" borderId="2" xfId="0" applyFont="1" applyFill="1" applyBorder="1" applyAlignment="1">
      <alignment horizontal="center" wrapText="1"/>
    </xf>
    <xf numFmtId="0" fontId="1" fillId="10" borderId="2" xfId="0" applyFont="1" applyFill="1" applyBorder="1" applyAlignment="1">
      <alignment horizontal="center"/>
    </xf>
    <xf numFmtId="0" fontId="3" fillId="9" borderId="2" xfId="0" applyFont="1" applyFill="1" applyBorder="1" applyAlignment="1">
      <alignment horizontal="center" wrapText="1"/>
    </xf>
    <xf numFmtId="0" fontId="1" fillId="9" borderId="2" xfId="0" applyFont="1" applyFill="1" applyBorder="1" applyAlignment="1">
      <alignment horizontal="center" vertical="center"/>
    </xf>
    <xf numFmtId="0" fontId="1" fillId="12" borderId="2" xfId="0" applyFont="1" applyFill="1" applyBorder="1" applyAlignment="1">
      <alignment horizontal="center" vertical="center"/>
    </xf>
    <xf numFmtId="0" fontId="1" fillId="13" borderId="2" xfId="0" applyFont="1" applyFill="1" applyBorder="1" applyAlignment="1">
      <alignment horizontal="center" vertical="center" wrapText="1"/>
    </xf>
    <xf numFmtId="164" fontId="0" fillId="13" borderId="2" xfId="1" applyFont="1" applyFill="1" applyBorder="1" applyAlignment="1" applyProtection="1">
      <alignment horizontal="center" vertical="center"/>
    </xf>
    <xf numFmtId="0" fontId="1" fillId="11" borderId="2" xfId="0" applyFont="1" applyFill="1" applyBorder="1" applyAlignment="1">
      <alignment horizontal="center" vertical="center" wrapText="1"/>
    </xf>
    <xf numFmtId="0" fontId="0" fillId="11" borderId="2" xfId="0" applyFill="1" applyBorder="1" applyAlignment="1">
      <alignment horizontal="center" vertical="center"/>
    </xf>
    <xf numFmtId="2" fontId="5" fillId="15" borderId="3" xfId="0" applyNumberFormat="1" applyFont="1" applyFill="1" applyBorder="1" applyAlignment="1">
      <alignment horizontal="center" vertical="center" wrapText="1"/>
    </xf>
    <xf numFmtId="2" fontId="5" fillId="16" borderId="3" xfId="0" applyNumberFormat="1" applyFont="1" applyFill="1" applyBorder="1" applyAlignment="1">
      <alignment horizontal="center" vertical="center" wrapText="1"/>
    </xf>
    <xf numFmtId="2" fontId="5" fillId="17" borderId="3" xfId="0" applyNumberFormat="1" applyFont="1" applyFill="1" applyBorder="1" applyAlignment="1">
      <alignment horizontal="center" vertical="center" wrapText="1"/>
    </xf>
    <xf numFmtId="2" fontId="5" fillId="18" borderId="3" xfId="0" applyNumberFormat="1" applyFont="1" applyFill="1" applyBorder="1" applyAlignment="1">
      <alignment horizontal="center" vertical="center" wrapText="1"/>
    </xf>
    <xf numFmtId="2" fontId="5" fillId="14" borderId="3" xfId="0" applyNumberFormat="1" applyFont="1" applyFill="1" applyBorder="1" applyAlignment="1">
      <alignment horizontal="center" vertical="center" wrapText="1"/>
    </xf>
    <xf numFmtId="2" fontId="5" fillId="19" borderId="3" xfId="0" applyNumberFormat="1" applyFont="1" applyFill="1" applyBorder="1" applyAlignment="1">
      <alignment horizontal="center" vertical="center" wrapText="1"/>
    </xf>
    <xf numFmtId="2" fontId="5" fillId="20" borderId="3" xfId="0" applyNumberFormat="1" applyFont="1" applyFill="1" applyBorder="1" applyAlignment="1">
      <alignment horizontal="center" vertical="center" wrapText="1"/>
    </xf>
    <xf numFmtId="2" fontId="5" fillId="21" borderId="3" xfId="0" applyNumberFormat="1" applyFont="1" applyFill="1" applyBorder="1" applyAlignment="1">
      <alignment horizontal="center" vertical="center" wrapText="1"/>
    </xf>
    <xf numFmtId="2" fontId="5" fillId="22" borderId="3" xfId="0" applyNumberFormat="1" applyFont="1" applyFill="1" applyBorder="1" applyAlignment="1">
      <alignment horizontal="center" vertical="center" wrapText="1"/>
    </xf>
    <xf numFmtId="2" fontId="5" fillId="23" borderId="3" xfId="0" applyNumberFormat="1" applyFont="1" applyFill="1" applyBorder="1" applyAlignment="1">
      <alignment horizontal="center" vertical="center" wrapText="1"/>
    </xf>
    <xf numFmtId="2" fontId="5" fillId="24" borderId="3" xfId="0" applyNumberFormat="1" applyFont="1" applyFill="1" applyBorder="1" applyAlignment="1">
      <alignment horizontal="center" vertical="center" wrapText="1"/>
    </xf>
    <xf numFmtId="2" fontId="5" fillId="25" borderId="3" xfId="0" applyNumberFormat="1" applyFont="1" applyFill="1" applyBorder="1" applyAlignment="1">
      <alignment horizontal="center" vertical="center" wrapText="1"/>
    </xf>
    <xf numFmtId="2" fontId="0" fillId="0" borderId="0" xfId="0" applyNumberFormat="1"/>
    <xf numFmtId="2" fontId="5" fillId="26" borderId="3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6" fillId="0" borderId="0" xfId="0" applyFont="1"/>
    <xf numFmtId="0" fontId="7" fillId="0" borderId="4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2" borderId="6" xfId="2" applyFont="1" applyBorder="1" applyAlignment="1" applyProtection="1">
      <alignment horizontal="center" vertical="center" wrapText="1"/>
    </xf>
    <xf numFmtId="0" fontId="10" fillId="0" borderId="6" xfId="0" applyFont="1" applyBorder="1" applyAlignment="1">
      <alignment vertical="center" wrapText="1"/>
    </xf>
    <xf numFmtId="0" fontId="7" fillId="0" borderId="6" xfId="0" applyFont="1" applyBorder="1" applyAlignment="1">
      <alignment wrapText="1"/>
    </xf>
    <xf numFmtId="0" fontId="7" fillId="0" borderId="6" xfId="0" applyFont="1" applyBorder="1" applyAlignment="1">
      <alignment vertical="center" wrapText="1"/>
    </xf>
    <xf numFmtId="0" fontId="7" fillId="14" borderId="3" xfId="0" applyFont="1" applyFill="1" applyBorder="1" applyAlignment="1">
      <alignment horizontal="center" vertical="center" wrapText="1"/>
    </xf>
    <xf numFmtId="0" fontId="11" fillId="14" borderId="3" xfId="0" applyFont="1" applyFill="1" applyBorder="1" applyAlignment="1">
      <alignment horizontal="left" vertical="center" wrapText="1"/>
    </xf>
    <xf numFmtId="0" fontId="12" fillId="14" borderId="3" xfId="0" applyFont="1" applyFill="1" applyBorder="1" applyAlignment="1">
      <alignment horizontal="center" vertical="center" wrapText="1"/>
    </xf>
    <xf numFmtId="164" fontId="12" fillId="27" borderId="8" xfId="1" applyFont="1" applyFill="1" applyBorder="1" applyAlignment="1" applyProtection="1">
      <alignment horizontal="center" vertical="center" wrapText="1"/>
    </xf>
    <xf numFmtId="0" fontId="6" fillId="3" borderId="1" xfId="3" applyFont="1" applyBorder="1" applyAlignment="1" applyProtection="1">
      <alignment horizontal="center" vertical="center"/>
    </xf>
    <xf numFmtId="0" fontId="6" fillId="3" borderId="9" xfId="3" applyFont="1" applyBorder="1" applyAlignment="1" applyProtection="1">
      <alignment horizontal="center" vertical="center"/>
    </xf>
    <xf numFmtId="164" fontId="6" fillId="2" borderId="2" xfId="2" applyNumberFormat="1" applyFont="1" applyBorder="1" applyAlignment="1" applyProtection="1"/>
    <xf numFmtId="164" fontId="14" fillId="0" borderId="2" xfId="0" applyNumberFormat="1" applyFont="1" applyBorder="1"/>
    <xf numFmtId="164" fontId="12" fillId="0" borderId="2" xfId="1" applyFont="1" applyBorder="1" applyAlignment="1" applyProtection="1"/>
    <xf numFmtId="0" fontId="0" fillId="0" borderId="0" xfId="0" applyFont="1"/>
    <xf numFmtId="164" fontId="12" fillId="14" borderId="8" xfId="1" applyFont="1" applyFill="1" applyBorder="1" applyAlignment="1" applyProtection="1">
      <alignment horizontal="center" vertical="center" wrapText="1"/>
    </xf>
    <xf numFmtId="0" fontId="12" fillId="0" borderId="0" xfId="0" applyFont="1"/>
    <xf numFmtId="0" fontId="15" fillId="0" borderId="0" xfId="0" applyFont="1"/>
    <xf numFmtId="0" fontId="7" fillId="25" borderId="3" xfId="0" applyFont="1" applyFill="1" applyBorder="1" applyAlignment="1">
      <alignment horizontal="center" vertical="center" wrapText="1"/>
    </xf>
    <xf numFmtId="0" fontId="11" fillId="25" borderId="3" xfId="0" applyFont="1" applyFill="1" applyBorder="1" applyAlignment="1">
      <alignment horizontal="left" vertical="center" wrapText="1"/>
    </xf>
    <xf numFmtId="0" fontId="12" fillId="25" borderId="3" xfId="0" applyFont="1" applyFill="1" applyBorder="1" applyAlignment="1">
      <alignment horizontal="center" vertical="center" wrapText="1"/>
    </xf>
    <xf numFmtId="164" fontId="12" fillId="25" borderId="8" xfId="1" applyFont="1" applyFill="1" applyBorder="1" applyAlignment="1" applyProtection="1">
      <alignment horizontal="center" vertical="center" wrapText="1"/>
    </xf>
    <xf numFmtId="0" fontId="7" fillId="28" borderId="3" xfId="0" applyFont="1" applyFill="1" applyBorder="1" applyAlignment="1">
      <alignment horizontal="center" vertical="center" wrapText="1"/>
    </xf>
    <xf numFmtId="0" fontId="11" fillId="28" borderId="3" xfId="0" applyFont="1" applyFill="1" applyBorder="1" applyAlignment="1">
      <alignment horizontal="left" vertical="center" wrapText="1"/>
    </xf>
    <xf numFmtId="0" fontId="12" fillId="28" borderId="3" xfId="0" applyFont="1" applyFill="1" applyBorder="1" applyAlignment="1">
      <alignment horizontal="center" vertical="center" wrapText="1"/>
    </xf>
    <xf numFmtId="164" fontId="12" fillId="28" borderId="8" xfId="1" applyFont="1" applyFill="1" applyBorder="1" applyAlignment="1" applyProtection="1">
      <alignment horizontal="center" vertical="center" wrapText="1"/>
    </xf>
    <xf numFmtId="0" fontId="7" fillId="26" borderId="3" xfId="0" applyFont="1" applyFill="1" applyBorder="1" applyAlignment="1">
      <alignment horizontal="center" vertical="center" wrapText="1"/>
    </xf>
    <xf numFmtId="0" fontId="11" fillId="26" borderId="3" xfId="0" applyFont="1" applyFill="1" applyBorder="1" applyAlignment="1">
      <alignment horizontal="left" vertical="center" wrapText="1"/>
    </xf>
    <xf numFmtId="0" fontId="12" fillId="26" borderId="3" xfId="0" applyFont="1" applyFill="1" applyBorder="1" applyAlignment="1">
      <alignment horizontal="center" vertical="center" wrapText="1"/>
    </xf>
    <xf numFmtId="164" fontId="12" fillId="26" borderId="8" xfId="1" applyFont="1" applyFill="1" applyBorder="1" applyAlignment="1" applyProtection="1">
      <alignment horizontal="center" vertical="center" wrapText="1"/>
    </xf>
    <xf numFmtId="0" fontId="7" fillId="29" borderId="3" xfId="0" applyFont="1" applyFill="1" applyBorder="1" applyAlignment="1">
      <alignment horizontal="center" vertical="center" wrapText="1"/>
    </xf>
    <xf numFmtId="0" fontId="11" fillId="29" borderId="3" xfId="0" applyFont="1" applyFill="1" applyBorder="1" applyAlignment="1">
      <alignment horizontal="left" vertical="center" wrapText="1"/>
    </xf>
    <xf numFmtId="0" fontId="12" fillId="29" borderId="3" xfId="0" applyFont="1" applyFill="1" applyBorder="1" applyAlignment="1">
      <alignment horizontal="center" vertical="center" wrapText="1"/>
    </xf>
    <xf numFmtId="164" fontId="12" fillId="29" borderId="8" xfId="1" applyFont="1" applyFill="1" applyBorder="1" applyAlignment="1" applyProtection="1">
      <alignment horizontal="center" vertical="center" wrapText="1"/>
    </xf>
    <xf numFmtId="0" fontId="7" fillId="30" borderId="3" xfId="0" applyFont="1" applyFill="1" applyBorder="1" applyAlignment="1">
      <alignment horizontal="center" vertical="center" wrapText="1"/>
    </xf>
    <xf numFmtId="0" fontId="11" fillId="30" borderId="3" xfId="0" applyFont="1" applyFill="1" applyBorder="1" applyAlignment="1">
      <alignment horizontal="left" vertical="center" wrapText="1"/>
    </xf>
    <xf numFmtId="0" fontId="12" fillId="30" borderId="3" xfId="0" applyFont="1" applyFill="1" applyBorder="1" applyAlignment="1">
      <alignment horizontal="center" vertical="center" wrapText="1"/>
    </xf>
    <xf numFmtId="164" fontId="12" fillId="30" borderId="8" xfId="1" applyFont="1" applyFill="1" applyBorder="1" applyAlignment="1" applyProtection="1">
      <alignment horizontal="center" vertical="center" wrapText="1"/>
    </xf>
    <xf numFmtId="0" fontId="7" fillId="31" borderId="3" xfId="0" applyFont="1" applyFill="1" applyBorder="1" applyAlignment="1">
      <alignment horizontal="center" vertical="center" wrapText="1"/>
    </xf>
    <xf numFmtId="0" fontId="11" fillId="31" borderId="3" xfId="0" applyFont="1" applyFill="1" applyBorder="1" applyAlignment="1">
      <alignment horizontal="left" vertical="center" wrapText="1"/>
    </xf>
    <xf numFmtId="0" fontId="12" fillId="31" borderId="3" xfId="0" applyFont="1" applyFill="1" applyBorder="1" applyAlignment="1">
      <alignment horizontal="center" vertical="center" wrapText="1"/>
    </xf>
    <xf numFmtId="164" fontId="12" fillId="31" borderId="8" xfId="1" applyFont="1" applyFill="1" applyBorder="1" applyAlignment="1" applyProtection="1">
      <alignment horizontal="center" vertical="center" wrapText="1"/>
    </xf>
    <xf numFmtId="0" fontId="7" fillId="32" borderId="3" xfId="0" applyFont="1" applyFill="1" applyBorder="1" applyAlignment="1">
      <alignment horizontal="center" vertical="center" wrapText="1"/>
    </xf>
    <xf numFmtId="0" fontId="11" fillId="32" borderId="3" xfId="0" applyFont="1" applyFill="1" applyBorder="1" applyAlignment="1">
      <alignment horizontal="left" vertical="center" wrapText="1"/>
    </xf>
    <xf numFmtId="0" fontId="12" fillId="32" borderId="3" xfId="0" applyFont="1" applyFill="1" applyBorder="1" applyAlignment="1">
      <alignment horizontal="center" vertical="center" wrapText="1"/>
    </xf>
    <xf numFmtId="164" fontId="12" fillId="32" borderId="8" xfId="1" applyFont="1" applyFill="1" applyBorder="1" applyAlignment="1" applyProtection="1">
      <alignment horizontal="center" vertical="center" wrapText="1"/>
    </xf>
    <xf numFmtId="0" fontId="7" fillId="33" borderId="3" xfId="0" applyFont="1" applyFill="1" applyBorder="1" applyAlignment="1">
      <alignment horizontal="center" vertical="center" wrapText="1"/>
    </xf>
    <xf numFmtId="0" fontId="11" fillId="33" borderId="3" xfId="0" applyFont="1" applyFill="1" applyBorder="1" applyAlignment="1">
      <alignment horizontal="left" vertical="center" wrapText="1"/>
    </xf>
    <xf numFmtId="0" fontId="12" fillId="33" borderId="3" xfId="0" applyFont="1" applyFill="1" applyBorder="1" applyAlignment="1">
      <alignment horizontal="center" vertical="center" wrapText="1"/>
    </xf>
    <xf numFmtId="164" fontId="12" fillId="33" borderId="8" xfId="1" applyFont="1" applyFill="1" applyBorder="1" applyAlignment="1" applyProtection="1">
      <alignment horizontal="center" vertical="center" wrapText="1"/>
    </xf>
    <xf numFmtId="0" fontId="7" fillId="34" borderId="3" xfId="0" applyFont="1" applyFill="1" applyBorder="1" applyAlignment="1">
      <alignment horizontal="center" vertical="center" wrapText="1"/>
    </xf>
    <xf numFmtId="0" fontId="11" fillId="34" borderId="3" xfId="0" applyFont="1" applyFill="1" applyBorder="1" applyAlignment="1">
      <alignment horizontal="left" vertical="center" wrapText="1"/>
    </xf>
    <xf numFmtId="0" fontId="12" fillId="34" borderId="3" xfId="0" applyFont="1" applyFill="1" applyBorder="1" applyAlignment="1">
      <alignment horizontal="center" vertical="center" wrapText="1"/>
    </xf>
    <xf numFmtId="164" fontId="12" fillId="34" borderId="8" xfId="1" applyFont="1" applyFill="1" applyBorder="1" applyAlignment="1" applyProtection="1">
      <alignment horizontal="center" vertical="center" wrapText="1"/>
    </xf>
    <xf numFmtId="0" fontId="7" fillId="35" borderId="3" xfId="0" applyFont="1" applyFill="1" applyBorder="1" applyAlignment="1">
      <alignment horizontal="center" vertical="center" wrapText="1"/>
    </xf>
    <xf numFmtId="0" fontId="11" fillId="35" borderId="3" xfId="0" applyFont="1" applyFill="1" applyBorder="1" applyAlignment="1">
      <alignment horizontal="left" vertical="center" wrapText="1"/>
    </xf>
    <xf numFmtId="0" fontId="12" fillId="35" borderId="3" xfId="0" applyFont="1" applyFill="1" applyBorder="1" applyAlignment="1">
      <alignment horizontal="center" vertical="center" wrapText="1"/>
    </xf>
    <xf numFmtId="164" fontId="12" fillId="35" borderId="8" xfId="1" applyFont="1" applyFill="1" applyBorder="1" applyAlignment="1" applyProtection="1">
      <alignment horizontal="center" vertical="center" wrapText="1"/>
    </xf>
    <xf numFmtId="0" fontId="7" fillId="36" borderId="3" xfId="0" applyFont="1" applyFill="1" applyBorder="1" applyAlignment="1">
      <alignment horizontal="center" vertical="center" wrapText="1"/>
    </xf>
    <xf numFmtId="0" fontId="11" fillId="36" borderId="3" xfId="0" applyFont="1" applyFill="1" applyBorder="1" applyAlignment="1">
      <alignment horizontal="left" vertical="center" wrapText="1"/>
    </xf>
    <xf numFmtId="0" fontId="12" fillId="36" borderId="3" xfId="0" applyFont="1" applyFill="1" applyBorder="1" applyAlignment="1">
      <alignment horizontal="center" vertical="center" wrapText="1"/>
    </xf>
    <xf numFmtId="164" fontId="12" fillId="36" borderId="8" xfId="1" applyFont="1" applyFill="1" applyBorder="1" applyAlignment="1" applyProtection="1">
      <alignment horizontal="center" vertical="center" wrapText="1"/>
    </xf>
    <xf numFmtId="0" fontId="7" fillId="37" borderId="3" xfId="0" applyFont="1" applyFill="1" applyBorder="1" applyAlignment="1">
      <alignment horizontal="center" vertical="center" wrapText="1"/>
    </xf>
    <xf numFmtId="0" fontId="11" fillId="37" borderId="3" xfId="0" applyFont="1" applyFill="1" applyBorder="1" applyAlignment="1">
      <alignment horizontal="left" vertical="center" wrapText="1"/>
    </xf>
    <xf numFmtId="0" fontId="12" fillId="37" borderId="3" xfId="0" applyFont="1" applyFill="1" applyBorder="1" applyAlignment="1">
      <alignment horizontal="center" vertical="center" wrapText="1"/>
    </xf>
    <xf numFmtId="164" fontId="12" fillId="37" borderId="8" xfId="1" applyFont="1" applyFill="1" applyBorder="1" applyAlignment="1" applyProtection="1">
      <alignment horizontal="center" vertical="center" wrapText="1"/>
    </xf>
    <xf numFmtId="0" fontId="7" fillId="38" borderId="3" xfId="0" applyFont="1" applyFill="1" applyBorder="1" applyAlignment="1">
      <alignment horizontal="center" vertical="center" wrapText="1"/>
    </xf>
    <xf numFmtId="0" fontId="11" fillId="38" borderId="3" xfId="0" applyFont="1" applyFill="1" applyBorder="1" applyAlignment="1">
      <alignment horizontal="left" vertical="center" wrapText="1"/>
    </xf>
    <xf numFmtId="0" fontId="12" fillId="38" borderId="3" xfId="0" applyFont="1" applyFill="1" applyBorder="1" applyAlignment="1">
      <alignment horizontal="center" vertical="center" wrapText="1"/>
    </xf>
    <xf numFmtId="164" fontId="12" fillId="38" borderId="8" xfId="1" applyFont="1" applyFill="1" applyBorder="1" applyAlignment="1" applyProtection="1">
      <alignment horizontal="center" vertical="center" wrapText="1"/>
    </xf>
    <xf numFmtId="0" fontId="7" fillId="39" borderId="3" xfId="0" applyFont="1" applyFill="1" applyBorder="1" applyAlignment="1">
      <alignment horizontal="center" vertical="center" wrapText="1"/>
    </xf>
    <xf numFmtId="0" fontId="11" fillId="39" borderId="3" xfId="0" applyFont="1" applyFill="1" applyBorder="1" applyAlignment="1">
      <alignment horizontal="left" vertical="center" wrapText="1"/>
    </xf>
    <xf numFmtId="0" fontId="12" fillId="39" borderId="3" xfId="0" applyFont="1" applyFill="1" applyBorder="1" applyAlignment="1">
      <alignment horizontal="center" vertical="center" wrapText="1"/>
    </xf>
    <xf numFmtId="164" fontId="12" fillId="39" borderId="8" xfId="1" applyFont="1" applyFill="1" applyBorder="1" applyAlignment="1" applyProtection="1">
      <alignment horizontal="center" vertical="center" wrapText="1"/>
    </xf>
    <xf numFmtId="0" fontId="7" fillId="40" borderId="3" xfId="0" applyFont="1" applyFill="1" applyBorder="1" applyAlignment="1">
      <alignment horizontal="center" vertical="center" wrapText="1"/>
    </xf>
    <xf numFmtId="0" fontId="11" fillId="40" borderId="3" xfId="0" applyFont="1" applyFill="1" applyBorder="1" applyAlignment="1">
      <alignment horizontal="left" vertical="center" wrapText="1"/>
    </xf>
    <xf numFmtId="0" fontId="12" fillId="40" borderId="3" xfId="0" applyFont="1" applyFill="1" applyBorder="1" applyAlignment="1">
      <alignment horizontal="center" vertical="center" wrapText="1"/>
    </xf>
    <xf numFmtId="164" fontId="12" fillId="40" borderId="8" xfId="1" applyFont="1" applyFill="1" applyBorder="1" applyAlignment="1" applyProtection="1">
      <alignment horizontal="center" vertical="center" wrapText="1"/>
    </xf>
    <xf numFmtId="0" fontId="7" fillId="41" borderId="3" xfId="0" applyFont="1" applyFill="1" applyBorder="1" applyAlignment="1">
      <alignment horizontal="center" vertical="center" wrapText="1"/>
    </xf>
    <xf numFmtId="0" fontId="11" fillId="41" borderId="3" xfId="0" applyFont="1" applyFill="1" applyBorder="1" applyAlignment="1">
      <alignment horizontal="left" vertical="center" wrapText="1"/>
    </xf>
    <xf numFmtId="0" fontId="12" fillId="41" borderId="3" xfId="0" applyFont="1" applyFill="1" applyBorder="1" applyAlignment="1">
      <alignment horizontal="center" vertical="center" wrapText="1"/>
    </xf>
    <xf numFmtId="164" fontId="12" fillId="41" borderId="8" xfId="1" applyFont="1" applyFill="1" applyBorder="1" applyAlignment="1" applyProtection="1">
      <alignment horizontal="center" vertical="center" wrapText="1"/>
    </xf>
    <xf numFmtId="0" fontId="7" fillId="42" borderId="3" xfId="0" applyFont="1" applyFill="1" applyBorder="1" applyAlignment="1">
      <alignment horizontal="center" vertical="center" wrapText="1"/>
    </xf>
    <xf numFmtId="0" fontId="11" fillId="42" borderId="3" xfId="0" applyFont="1" applyFill="1" applyBorder="1" applyAlignment="1">
      <alignment horizontal="left" vertical="center" wrapText="1"/>
    </xf>
    <xf numFmtId="0" fontId="12" fillId="42" borderId="3" xfId="0" applyFont="1" applyFill="1" applyBorder="1" applyAlignment="1">
      <alignment horizontal="center" vertical="center" wrapText="1"/>
    </xf>
    <xf numFmtId="164" fontId="12" fillId="42" borderId="8" xfId="1" applyFont="1" applyFill="1" applyBorder="1" applyAlignment="1" applyProtection="1">
      <alignment horizontal="center" vertical="center" wrapText="1"/>
    </xf>
    <xf numFmtId="0" fontId="7" fillId="43" borderId="3" xfId="0" applyFont="1" applyFill="1" applyBorder="1" applyAlignment="1">
      <alignment horizontal="center" vertical="center" wrapText="1"/>
    </xf>
    <xf numFmtId="0" fontId="11" fillId="43" borderId="3" xfId="0" applyFont="1" applyFill="1" applyBorder="1" applyAlignment="1">
      <alignment horizontal="left" vertical="center" wrapText="1"/>
    </xf>
    <xf numFmtId="0" fontId="12" fillId="43" borderId="3" xfId="0" applyFont="1" applyFill="1" applyBorder="1" applyAlignment="1">
      <alignment horizontal="center" vertical="center" wrapText="1"/>
    </xf>
    <xf numFmtId="164" fontId="12" fillId="43" borderId="8" xfId="1" applyFont="1" applyFill="1" applyBorder="1" applyAlignment="1" applyProtection="1">
      <alignment horizontal="center" vertical="center" wrapText="1"/>
    </xf>
    <xf numFmtId="0" fontId="7" fillId="44" borderId="3" xfId="0" applyFont="1" applyFill="1" applyBorder="1" applyAlignment="1">
      <alignment horizontal="center" vertical="center" wrapText="1"/>
    </xf>
    <xf numFmtId="0" fontId="11" fillId="44" borderId="3" xfId="0" applyFont="1" applyFill="1" applyBorder="1" applyAlignment="1">
      <alignment horizontal="left" vertical="center" wrapText="1"/>
    </xf>
    <xf numFmtId="0" fontId="12" fillId="44" borderId="3" xfId="0" applyFont="1" applyFill="1" applyBorder="1" applyAlignment="1">
      <alignment horizontal="center" vertical="center" wrapText="1"/>
    </xf>
    <xf numFmtId="164" fontId="12" fillId="44" borderId="8" xfId="1" applyFont="1" applyFill="1" applyBorder="1" applyAlignment="1" applyProtection="1">
      <alignment horizontal="center" vertical="center" wrapText="1"/>
    </xf>
    <xf numFmtId="0" fontId="7" fillId="45" borderId="3" xfId="0" applyFont="1" applyFill="1" applyBorder="1" applyAlignment="1">
      <alignment horizontal="center" vertical="center" wrapText="1"/>
    </xf>
    <xf numFmtId="0" fontId="11" fillId="45" borderId="3" xfId="0" applyFont="1" applyFill="1" applyBorder="1" applyAlignment="1">
      <alignment horizontal="left" vertical="center" wrapText="1"/>
    </xf>
    <xf numFmtId="0" fontId="12" fillId="45" borderId="3" xfId="0" applyFont="1" applyFill="1" applyBorder="1" applyAlignment="1">
      <alignment horizontal="center" vertical="center" wrapText="1"/>
    </xf>
    <xf numFmtId="164" fontId="12" fillId="45" borderId="8" xfId="1" applyFont="1" applyFill="1" applyBorder="1" applyAlignment="1" applyProtection="1">
      <alignment horizontal="center" vertical="center" wrapText="1"/>
    </xf>
    <xf numFmtId="0" fontId="7" fillId="46" borderId="10" xfId="0" applyFont="1" applyFill="1" applyBorder="1" applyAlignment="1">
      <alignment horizontal="left" vertical="center" wrapText="1"/>
    </xf>
    <xf numFmtId="0" fontId="11" fillId="46" borderId="10" xfId="0" applyFont="1" applyFill="1" applyBorder="1" applyAlignment="1">
      <alignment horizontal="left" vertical="center" wrapText="1"/>
    </xf>
    <xf numFmtId="0" fontId="12" fillId="46" borderId="10" xfId="0" applyFont="1" applyFill="1" applyBorder="1" applyAlignment="1">
      <alignment horizontal="center" vertical="center" wrapText="1"/>
    </xf>
    <xf numFmtId="164" fontId="12" fillId="46" borderId="11" xfId="1" applyFont="1" applyFill="1" applyBorder="1" applyAlignment="1" applyProtection="1">
      <alignment horizontal="center" vertical="center" wrapText="1"/>
    </xf>
    <xf numFmtId="0" fontId="7" fillId="46" borderId="2" xfId="0" applyFont="1" applyFill="1" applyBorder="1" applyAlignment="1">
      <alignment horizontal="left" vertical="center" wrapText="1"/>
    </xf>
    <xf numFmtId="0" fontId="11" fillId="46" borderId="2" xfId="0" applyFont="1" applyFill="1" applyBorder="1" applyAlignment="1">
      <alignment horizontal="left" vertical="center" wrapText="1"/>
    </xf>
    <xf numFmtId="0" fontId="12" fillId="46" borderId="2" xfId="0" applyFont="1" applyFill="1" applyBorder="1" applyAlignment="1">
      <alignment horizontal="center" vertical="center" wrapText="1"/>
    </xf>
    <xf numFmtId="164" fontId="12" fillId="46" borderId="2" xfId="1" applyFont="1" applyFill="1" applyBorder="1" applyAlignment="1" applyProtection="1">
      <alignment horizontal="center" vertical="center" wrapText="1"/>
    </xf>
    <xf numFmtId="0" fontId="6" fillId="3" borderId="12" xfId="3" applyFont="1" applyBorder="1" applyAlignment="1" applyProtection="1">
      <alignment horizontal="center" vertical="center"/>
    </xf>
    <xf numFmtId="0" fontId="6" fillId="3" borderId="0" xfId="3" applyFont="1" applyBorder="1" applyAlignment="1" applyProtection="1">
      <alignment horizontal="center" vertical="center"/>
    </xf>
    <xf numFmtId="0" fontId="6" fillId="0" borderId="2" xfId="0" applyFont="1" applyBorder="1"/>
    <xf numFmtId="164" fontId="16" fillId="0" borderId="2" xfId="1" applyBorder="1"/>
    <xf numFmtId="0" fontId="0" fillId="0" borderId="2" xfId="0" applyFont="1" applyBorder="1" applyAlignment="1">
      <alignment horizontal="left" wrapText="1"/>
    </xf>
    <xf numFmtId="164" fontId="16" fillId="0" borderId="0" xfId="1"/>
    <xf numFmtId="0" fontId="0" fillId="0" borderId="0" xfId="0" applyBorder="1"/>
    <xf numFmtId="0" fontId="0" fillId="0" borderId="0" xfId="0" applyFont="1" applyBorder="1" applyAlignment="1">
      <alignment horizontal="left"/>
    </xf>
    <xf numFmtId="164" fontId="0" fillId="0" borderId="0" xfId="1" applyFont="1" applyBorder="1" applyAlignment="1" applyProtection="1">
      <alignment horizontal="right"/>
    </xf>
    <xf numFmtId="0" fontId="0" fillId="0" borderId="0" xfId="0" applyFont="1" applyBorder="1"/>
    <xf numFmtId="0" fontId="1" fillId="48" borderId="2" xfId="0" applyFont="1" applyFill="1" applyBorder="1" applyAlignment="1">
      <alignment horizontal="center" vertical="center"/>
    </xf>
    <xf numFmtId="0" fontId="1" fillId="48" borderId="2" xfId="0" applyFont="1" applyFill="1" applyBorder="1" applyAlignment="1">
      <alignment horizontal="center" vertical="center" wrapText="1"/>
    </xf>
    <xf numFmtId="164" fontId="1" fillId="48" borderId="2" xfId="1" applyFont="1" applyFill="1" applyBorder="1" applyAlignment="1" applyProtection="1">
      <alignment horizontal="center" vertical="center"/>
    </xf>
    <xf numFmtId="164" fontId="1" fillId="48" borderId="2" xfId="1" applyFont="1" applyFill="1" applyBorder="1" applyAlignment="1" applyProtection="1">
      <alignment horizontal="center" vertical="center" wrapText="1"/>
    </xf>
    <xf numFmtId="164" fontId="0" fillId="48" borderId="2" xfId="1" applyFont="1" applyFill="1" applyBorder="1" applyAlignment="1">
      <alignment wrapText="1"/>
    </xf>
    <xf numFmtId="164" fontId="1" fillId="0" borderId="2" xfId="1" applyFont="1" applyBorder="1"/>
    <xf numFmtId="164" fontId="1" fillId="0" borderId="2" xfId="1" applyFont="1" applyBorder="1" applyAlignment="1" applyProtection="1">
      <alignment horizontal="right"/>
    </xf>
    <xf numFmtId="164" fontId="17" fillId="0" borderId="2" xfId="1" applyFont="1" applyBorder="1"/>
    <xf numFmtId="0" fontId="1" fillId="47" borderId="2" xfId="0" applyFont="1" applyFill="1" applyBorder="1" applyAlignment="1">
      <alignment horizontal="center" vertical="center" wrapText="1"/>
    </xf>
    <xf numFmtId="0" fontId="1" fillId="47" borderId="2" xfId="0" applyFont="1" applyFill="1" applyBorder="1" applyAlignment="1">
      <alignment horizontal="center" vertical="center"/>
    </xf>
    <xf numFmtId="0" fontId="0" fillId="9" borderId="2" xfId="0" applyFill="1" applyBorder="1" applyAlignment="1">
      <alignment horizontal="center"/>
    </xf>
    <xf numFmtId="0" fontId="1" fillId="11" borderId="2" xfId="0" applyFont="1" applyFill="1" applyBorder="1" applyAlignment="1">
      <alignment horizontal="center" vertical="center"/>
    </xf>
    <xf numFmtId="0" fontId="1" fillId="12" borderId="2" xfId="0" applyFont="1" applyFill="1" applyBorder="1" applyAlignment="1">
      <alignment horizontal="center" vertical="center"/>
    </xf>
    <xf numFmtId="0" fontId="4" fillId="14" borderId="3" xfId="0" applyFont="1" applyFill="1" applyBorder="1" applyAlignment="1">
      <alignment horizontal="center" vertical="center" wrapText="1"/>
    </xf>
    <xf numFmtId="0" fontId="4" fillId="15" borderId="3" xfId="0" applyFont="1" applyFill="1" applyBorder="1" applyAlignment="1">
      <alignment horizontal="center" vertical="center" wrapText="1"/>
    </xf>
    <xf numFmtId="0" fontId="4" fillId="16" borderId="3" xfId="0" applyFont="1" applyFill="1" applyBorder="1" applyAlignment="1">
      <alignment horizontal="center" vertical="center" wrapText="1"/>
    </xf>
    <xf numFmtId="0" fontId="4" fillId="17" borderId="3" xfId="0" applyFont="1" applyFill="1" applyBorder="1" applyAlignment="1">
      <alignment horizontal="center" vertical="center" wrapText="1"/>
    </xf>
    <xf numFmtId="0" fontId="4" fillId="18" borderId="3" xfId="0" applyFont="1" applyFill="1" applyBorder="1" applyAlignment="1">
      <alignment horizontal="center" vertical="center" wrapText="1"/>
    </xf>
    <xf numFmtId="0" fontId="4" fillId="19" borderId="3" xfId="0" applyFont="1" applyFill="1" applyBorder="1" applyAlignment="1">
      <alignment horizontal="center" vertical="center" wrapText="1"/>
    </xf>
    <xf numFmtId="0" fontId="4" fillId="25" borderId="3" xfId="0" applyFont="1" applyFill="1" applyBorder="1" applyAlignment="1">
      <alignment horizontal="center" vertical="center" wrapText="1"/>
    </xf>
    <xf numFmtId="0" fontId="4" fillId="26" borderId="3" xfId="0" applyFont="1" applyFill="1" applyBorder="1" applyAlignment="1">
      <alignment horizontal="center" vertical="center" wrapText="1"/>
    </xf>
    <xf numFmtId="0" fontId="4" fillId="20" borderId="3" xfId="0" applyFont="1" applyFill="1" applyBorder="1" applyAlignment="1">
      <alignment horizontal="center" vertical="center" wrapText="1"/>
    </xf>
    <xf numFmtId="0" fontId="4" fillId="21" borderId="3" xfId="0" applyFont="1" applyFill="1" applyBorder="1" applyAlignment="1">
      <alignment horizontal="center" vertical="center" wrapText="1"/>
    </xf>
    <xf numFmtId="0" fontId="4" fillId="22" borderId="3" xfId="0" applyFont="1" applyFill="1" applyBorder="1" applyAlignment="1">
      <alignment horizontal="center" vertical="center" wrapText="1"/>
    </xf>
    <xf numFmtId="0" fontId="4" fillId="23" borderId="3" xfId="0" applyFont="1" applyFill="1" applyBorder="1" applyAlignment="1">
      <alignment horizontal="center" vertical="center" wrapText="1"/>
    </xf>
    <xf numFmtId="0" fontId="4" fillId="24" borderId="3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48" borderId="14" xfId="0" applyFont="1" applyFill="1" applyBorder="1" applyAlignment="1">
      <alignment horizontal="center" vertical="center" wrapText="1"/>
    </xf>
    <xf numFmtId="0" fontId="1" fillId="0" borderId="14" xfId="1" applyNumberFormat="1" applyFont="1" applyBorder="1"/>
    <xf numFmtId="43" fontId="1" fillId="0" borderId="2" xfId="0" applyNumberFormat="1" applyFont="1" applyBorder="1"/>
    <xf numFmtId="0" fontId="1" fillId="0" borderId="15" xfId="1" applyNumberFormat="1" applyFont="1" applyBorder="1"/>
    <xf numFmtId="43" fontId="1" fillId="0" borderId="2" xfId="0" applyNumberFormat="1" applyFont="1" applyBorder="1" applyAlignment="1">
      <alignment horizontal="center"/>
    </xf>
    <xf numFmtId="0" fontId="1" fillId="0" borderId="13" xfId="1" applyNumberFormat="1" applyFont="1" applyBorder="1"/>
    <xf numFmtId="0" fontId="1" fillId="0" borderId="2" xfId="0" applyFont="1" applyBorder="1" applyAlignment="1">
      <alignment horizontal="center"/>
    </xf>
    <xf numFmtId="0" fontId="1" fillId="0" borderId="7" xfId="1" applyNumberFormat="1" applyFont="1" applyBorder="1"/>
    <xf numFmtId="0" fontId="1" fillId="4" borderId="2" xfId="0" applyFont="1" applyFill="1" applyBorder="1" applyAlignment="1">
      <alignment horizontal="center" vertical="center" wrapText="1"/>
    </xf>
  </cellXfs>
  <cellStyles count="4">
    <cellStyle name="Excel Built-in Accent6" xfId="2"/>
    <cellStyle name="Excel Built-in Calculation" xfId="3"/>
    <cellStyle name="Normalny" xfId="0" builtinId="0"/>
    <cellStyle name="Walutowy" xfId="1" builtinId="4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9EFF1B"/>
      <rgbColor rgb="FF0000FF"/>
      <rgbColor rgb="FFF9FF2C"/>
      <rgbColor rgb="FFFFE5FD"/>
      <rgbColor rgb="FF7BE9FF"/>
      <rgbColor rgb="FFFFFCDA"/>
      <rgbColor rgb="FFEDEDED"/>
      <rgbColor rgb="FF000080"/>
      <rgbColor rgb="FF548235"/>
      <rgbColor rgb="FFF0F5FA"/>
      <rgbColor rgb="FFDDE8CB"/>
      <rgbColor rgb="FFA9D18E"/>
      <rgbColor rgb="FF7F7F7F"/>
      <rgbColor rgb="FF86ACFF"/>
      <rgbColor rgb="FFFFCFFF"/>
      <rgbColor rgb="FFFFFFCC"/>
      <rgbColor rgb="FFC4FEFF"/>
      <rgbColor rgb="FFF1FFB3"/>
      <rgbColor rgb="FFFFB9A4"/>
      <rgbColor rgb="FFFFD9D5"/>
      <rgbColor rgb="FFDDDDDD"/>
      <rgbColor rgb="FF000080"/>
      <rgbColor rgb="FFFFE7DD"/>
      <rgbColor rgb="FFFFFF66"/>
      <rgbColor rgb="FFDEEBF7"/>
      <rgbColor rgb="FFFFF5CE"/>
      <rgbColor rgb="FF800000"/>
      <rgbColor rgb="FFE8F2A1"/>
      <rgbColor rgb="FF0000FF"/>
      <rgbColor rgb="FFDEE6EF"/>
      <rgbColor rgb="FFB1F7F4"/>
      <rgbColor rgb="FFE2F0D9"/>
      <rgbColor rgb="FFFBFFB7"/>
      <rgbColor rgb="FF9DC3E6"/>
      <rgbColor rgb="FFFFABE2"/>
      <rgbColor rgb="FFBF9AFF"/>
      <rgbColor rgb="FFFFDBB6"/>
      <rgbColor rgb="FFF2D6EA"/>
      <rgbColor rgb="FF35CCE8"/>
      <rgbColor rgb="FF92D050"/>
      <rgbColor rgb="FFFFBF00"/>
      <rgbColor rgb="FFE9E787"/>
      <rgbColor rgb="FFFA7D00"/>
      <rgbColor rgb="FFFFCBE0"/>
      <rgbColor rgb="FF70AD47"/>
      <rgbColor rgb="FFF6F9D4"/>
      <rgbColor rgb="FFC5E0B4"/>
      <rgbColor rgb="FF003300"/>
      <rgbColor rgb="FFFFF2CC"/>
      <rgbColor rgb="FFF5E792"/>
      <rgbColor rgb="FFFFD7D7"/>
      <rgbColor rgb="FFEEEEEE"/>
      <rgbColor rgb="FFF2F2F2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abSelected="1" topLeftCell="A10" zoomScaleNormal="100" workbookViewId="0">
      <selection activeCell="E29" sqref="E29"/>
    </sheetView>
  </sheetViews>
  <sheetFormatPr defaultColWidth="8.28515625" defaultRowHeight="15" x14ac:dyDescent="0.25"/>
  <cols>
    <col min="1" max="1" width="50.5703125" customWidth="1"/>
    <col min="2" max="2" width="20.28515625" customWidth="1"/>
    <col min="3" max="3" width="18.7109375" customWidth="1"/>
    <col min="4" max="4" width="6.7109375" customWidth="1"/>
    <col min="5" max="5" width="44.85546875" customWidth="1"/>
    <col min="6" max="6" width="20.140625" customWidth="1"/>
    <col min="7" max="7" width="18.85546875" customWidth="1"/>
  </cols>
  <sheetData>
    <row r="1" spans="1:7" ht="30" customHeight="1" x14ac:dyDescent="0.25">
      <c r="A1" s="1" t="s">
        <v>0</v>
      </c>
      <c r="B1" s="1" t="s">
        <v>1</v>
      </c>
      <c r="C1" s="2" t="s">
        <v>2</v>
      </c>
      <c r="E1" s="1" t="s">
        <v>0</v>
      </c>
      <c r="F1" s="1" t="s">
        <v>3</v>
      </c>
      <c r="G1" s="2" t="s">
        <v>2</v>
      </c>
    </row>
    <row r="2" spans="1:7" ht="57" customHeight="1" x14ac:dyDescent="0.25">
      <c r="A2" s="3" t="s">
        <v>122</v>
      </c>
      <c r="B2" s="4" t="s">
        <v>4</v>
      </c>
      <c r="C2" s="5">
        <v>3926619.08</v>
      </c>
      <c r="E2" s="3" t="s">
        <v>122</v>
      </c>
      <c r="F2" s="4" t="s">
        <v>4</v>
      </c>
      <c r="G2" s="5">
        <v>3926619.08</v>
      </c>
    </row>
    <row r="3" spans="1:7" ht="19.5" customHeight="1" x14ac:dyDescent="0.25">
      <c r="A3" s="7" t="s">
        <v>5</v>
      </c>
      <c r="B3" s="4" t="s">
        <v>4</v>
      </c>
      <c r="C3" s="8">
        <v>6911</v>
      </c>
      <c r="E3" s="7" t="s">
        <v>5</v>
      </c>
      <c r="F3" s="4" t="s">
        <v>4</v>
      </c>
      <c r="G3" s="8">
        <v>6911</v>
      </c>
    </row>
    <row r="4" spans="1:7" ht="19.5" customHeight="1" x14ac:dyDescent="0.25">
      <c r="A4" s="7" t="s">
        <v>6</v>
      </c>
      <c r="B4" s="4" t="s">
        <v>4</v>
      </c>
      <c r="C4" s="8">
        <v>3833</v>
      </c>
      <c r="E4" s="7" t="s">
        <v>6</v>
      </c>
      <c r="F4" s="4" t="s">
        <v>4</v>
      </c>
      <c r="G4" s="8">
        <v>3833</v>
      </c>
    </row>
    <row r="5" spans="1:7" ht="19.5" customHeight="1" x14ac:dyDescent="0.25">
      <c r="A5" s="7" t="s">
        <v>7</v>
      </c>
      <c r="B5" s="4" t="s">
        <v>4</v>
      </c>
      <c r="C5" s="8">
        <v>3078</v>
      </c>
      <c r="E5" s="7" t="s">
        <v>7</v>
      </c>
      <c r="F5" s="4" t="s">
        <v>4</v>
      </c>
      <c r="G5" s="8">
        <v>3078</v>
      </c>
    </row>
    <row r="6" spans="1:7" ht="35.25" customHeight="1" x14ac:dyDescent="0.25">
      <c r="A6" s="3" t="s">
        <v>8</v>
      </c>
      <c r="B6" s="4" t="s">
        <v>4</v>
      </c>
      <c r="C6" s="5">
        <f>C7+C8</f>
        <v>2478900</v>
      </c>
      <c r="D6" s="9"/>
      <c r="E6" s="3" t="s">
        <v>8</v>
      </c>
      <c r="F6" s="4" t="s">
        <v>4</v>
      </c>
      <c r="G6" s="5">
        <f>G7+G8</f>
        <v>3142356</v>
      </c>
    </row>
    <row r="7" spans="1:7" ht="21.75" customHeight="1" x14ac:dyDescent="0.25">
      <c r="A7" s="7" t="s">
        <v>9</v>
      </c>
      <c r="B7" s="10">
        <v>29</v>
      </c>
      <c r="C7" s="11">
        <f>C4*B7*12</f>
        <v>1333884</v>
      </c>
      <c r="E7" s="7" t="s">
        <v>145</v>
      </c>
      <c r="F7" s="10">
        <v>37</v>
      </c>
      <c r="G7" s="11">
        <f>G4*F7*12</f>
        <v>1701852</v>
      </c>
    </row>
    <row r="8" spans="1:7" ht="44.25" customHeight="1" x14ac:dyDescent="0.25">
      <c r="A8" s="6" t="s">
        <v>10</v>
      </c>
      <c r="B8" s="12">
        <v>31</v>
      </c>
      <c r="C8" s="11">
        <f>C5*B8*12</f>
        <v>1145016</v>
      </c>
      <c r="E8" s="6" t="s">
        <v>146</v>
      </c>
      <c r="F8" s="12">
        <v>39</v>
      </c>
      <c r="G8" s="11">
        <f>G5*F8*12</f>
        <v>1440504</v>
      </c>
    </row>
    <row r="9" spans="1:7" ht="28.5" customHeight="1" x14ac:dyDescent="0.25">
      <c r="A9" s="6" t="s">
        <v>11</v>
      </c>
      <c r="B9" s="4" t="s">
        <v>4</v>
      </c>
      <c r="C9" s="8">
        <v>213</v>
      </c>
      <c r="E9" s="6" t="s">
        <v>11</v>
      </c>
      <c r="F9" s="4" t="s">
        <v>4</v>
      </c>
      <c r="G9" s="8">
        <v>213</v>
      </c>
    </row>
    <row r="10" spans="1:7" ht="30" customHeight="1" x14ac:dyDescent="0.25">
      <c r="A10" s="3" t="s">
        <v>12</v>
      </c>
      <c r="B10" s="4" t="s">
        <v>4</v>
      </c>
      <c r="C10" s="11">
        <v>573918</v>
      </c>
      <c r="D10" s="9"/>
      <c r="E10" s="3" t="s">
        <v>12</v>
      </c>
      <c r="F10" s="4" t="s">
        <v>4</v>
      </c>
      <c r="G10" s="11">
        <v>880356</v>
      </c>
    </row>
    <row r="11" spans="1:7" ht="30" customHeight="1" x14ac:dyDescent="0.25">
      <c r="A11" s="13" t="s">
        <v>13</v>
      </c>
      <c r="B11" s="4" t="s">
        <v>4</v>
      </c>
      <c r="C11" s="11">
        <f>C12+C13</f>
        <v>80136</v>
      </c>
      <c r="D11" s="9"/>
      <c r="E11" s="13" t="s">
        <v>13</v>
      </c>
      <c r="F11" s="4" t="s">
        <v>4</v>
      </c>
      <c r="G11" s="11">
        <f>G12+G13</f>
        <v>86988</v>
      </c>
    </row>
    <row r="12" spans="1:7" ht="30" customHeight="1" x14ac:dyDescent="0.25">
      <c r="A12" s="14" t="s">
        <v>14</v>
      </c>
      <c r="B12" s="15">
        <v>2</v>
      </c>
      <c r="C12" s="11">
        <v>46920</v>
      </c>
      <c r="D12" s="9"/>
      <c r="E12" s="14" t="s">
        <v>147</v>
      </c>
      <c r="F12" s="15">
        <v>3</v>
      </c>
      <c r="G12" s="11">
        <f>1955*F12*12</f>
        <v>70380</v>
      </c>
    </row>
    <row r="13" spans="1:7" ht="30" customHeight="1" x14ac:dyDescent="0.25">
      <c r="A13" s="16" t="s">
        <v>15</v>
      </c>
      <c r="B13" s="15">
        <v>4</v>
      </c>
      <c r="C13" s="11">
        <v>33216</v>
      </c>
      <c r="D13" s="9"/>
      <c r="E13" s="16" t="s">
        <v>16</v>
      </c>
      <c r="F13" s="15">
        <v>2</v>
      </c>
      <c r="G13" s="11">
        <f>692*F13*12</f>
        <v>16608</v>
      </c>
    </row>
    <row r="14" spans="1:7" ht="25.5" customHeight="1" x14ac:dyDescent="0.25">
      <c r="A14" s="13" t="s">
        <v>17</v>
      </c>
      <c r="B14" s="17" t="s">
        <v>4</v>
      </c>
      <c r="C14" s="18">
        <f>C10+C6-C2-C11</f>
        <v>-953937.08000000007</v>
      </c>
      <c r="E14" s="13" t="s">
        <v>17</v>
      </c>
      <c r="F14" s="4" t="s">
        <v>4</v>
      </c>
      <c r="G14" s="18">
        <f>G10+G6-G2-G11</f>
        <v>9104.9199999999255</v>
      </c>
    </row>
    <row r="15" spans="1:7" ht="52.5" customHeight="1" x14ac:dyDescent="0.25"/>
    <row r="16" spans="1:7" ht="27.75" customHeight="1" x14ac:dyDescent="0.25">
      <c r="A16" s="2" t="s">
        <v>150</v>
      </c>
      <c r="B16" s="220" t="s">
        <v>149</v>
      </c>
      <c r="C16" s="220" t="s">
        <v>148</v>
      </c>
      <c r="E16" s="2" t="s">
        <v>151</v>
      </c>
      <c r="F16" s="220" t="s">
        <v>149</v>
      </c>
      <c r="G16" s="220" t="s">
        <v>148</v>
      </c>
    </row>
    <row r="17" spans="1:7" ht="26.25" customHeight="1" x14ac:dyDescent="0.25">
      <c r="A17" s="14" t="s">
        <v>14</v>
      </c>
      <c r="B17" s="19">
        <v>2</v>
      </c>
      <c r="C17" s="20">
        <f>C18+C19</f>
        <v>46920</v>
      </c>
      <c r="E17" s="14" t="s">
        <v>152</v>
      </c>
      <c r="F17" s="19">
        <v>3</v>
      </c>
      <c r="G17" s="20">
        <f>G18+G19</f>
        <v>70380</v>
      </c>
    </row>
    <row r="18" spans="1:7" ht="27" customHeight="1" x14ac:dyDescent="0.25">
      <c r="A18" s="7" t="s">
        <v>18</v>
      </c>
      <c r="B18" s="21">
        <v>1634</v>
      </c>
      <c r="C18" s="22">
        <f>B18*B17*12</f>
        <v>39216</v>
      </c>
      <c r="E18" s="7" t="s">
        <v>18</v>
      </c>
      <c r="F18" s="21">
        <v>1634</v>
      </c>
      <c r="G18" s="22">
        <f>F18*F17*12</f>
        <v>58824</v>
      </c>
    </row>
    <row r="19" spans="1:7" ht="30" x14ac:dyDescent="0.25">
      <c r="A19" s="6" t="s">
        <v>19</v>
      </c>
      <c r="B19" s="21">
        <v>321</v>
      </c>
      <c r="C19" s="22">
        <f>B17*B19*12</f>
        <v>7704</v>
      </c>
      <c r="E19" s="6" t="s">
        <v>19</v>
      </c>
      <c r="F19" s="21">
        <v>321</v>
      </c>
      <c r="G19" s="22">
        <f>F17*F19*12</f>
        <v>11556</v>
      </c>
    </row>
    <row r="20" spans="1:7" ht="26.25" customHeight="1" x14ac:dyDescent="0.25">
      <c r="A20" s="16" t="s">
        <v>16</v>
      </c>
      <c r="B20" s="23">
        <v>4</v>
      </c>
      <c r="C20" s="24">
        <f>C21+C22</f>
        <v>33216</v>
      </c>
      <c r="E20" s="16" t="s">
        <v>153</v>
      </c>
      <c r="F20" s="23">
        <v>2</v>
      </c>
      <c r="G20" s="24">
        <f>G21+G22</f>
        <v>16608</v>
      </c>
    </row>
    <row r="21" spans="1:7" ht="25.5" customHeight="1" x14ac:dyDescent="0.25">
      <c r="A21" s="7" t="s">
        <v>18</v>
      </c>
      <c r="B21" s="21">
        <v>386</v>
      </c>
      <c r="C21" s="25">
        <f>B20*B21*12</f>
        <v>18528</v>
      </c>
      <c r="E21" s="7" t="s">
        <v>18</v>
      </c>
      <c r="F21" s="21">
        <v>386</v>
      </c>
      <c r="G21" s="25">
        <f>F20*F21*12</f>
        <v>9264</v>
      </c>
    </row>
    <row r="22" spans="1:7" ht="30" x14ac:dyDescent="0.25">
      <c r="A22" s="6" t="s">
        <v>19</v>
      </c>
      <c r="B22" s="21">
        <v>306</v>
      </c>
      <c r="C22" s="25">
        <f>B22*B20*12</f>
        <v>14688</v>
      </c>
      <c r="E22" s="6" t="s">
        <v>19</v>
      </c>
      <c r="F22" s="21">
        <v>306</v>
      </c>
      <c r="G22" s="25">
        <f>F22*F20*12</f>
        <v>7344</v>
      </c>
    </row>
    <row r="23" spans="1:7" ht="23.25" customHeight="1" x14ac:dyDescent="0.25">
      <c r="A23" s="26" t="s">
        <v>20</v>
      </c>
      <c r="B23" s="27"/>
      <c r="C23" s="28">
        <f>C18+C19+C21+C22</f>
        <v>80136</v>
      </c>
      <c r="E23" s="26" t="s">
        <v>20</v>
      </c>
      <c r="F23" s="27"/>
      <c r="G23" s="28">
        <f>G18+G19+G21+G22</f>
        <v>86988</v>
      </c>
    </row>
  </sheetData>
  <conditionalFormatting sqref="E11">
    <cfRule type="colorScale" priority="3">
      <colorScale>
        <cfvo type="min"/>
        <cfvo type="max"/>
        <color rgb="FF63BE7B"/>
        <color rgb="FFFCFCFF"/>
      </colorScale>
    </cfRule>
  </conditionalFormatting>
  <conditionalFormatting sqref="A14:C14 B12:C13 A1:C11">
    <cfRule type="colorScale" priority="4">
      <colorScale>
        <cfvo type="min"/>
        <cfvo type="max"/>
        <color rgb="FF63BE7B"/>
        <color rgb="FFFCFCFF"/>
      </colorScale>
    </cfRule>
  </conditionalFormatting>
  <conditionalFormatting sqref="E14:G14 F11:G13 E1:G10">
    <cfRule type="colorScale" priority="5">
      <colorScale>
        <cfvo type="min"/>
        <cfvo type="max"/>
        <color rgb="FF63BE7B"/>
        <color rgb="FFFCFCFF"/>
      </colorScale>
    </cfRule>
  </conditionalFormatting>
  <pageMargins left="0.7" right="0.7" top="0.75" bottom="0.75" header="0.511811023622047" footer="0.511811023622047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0"/>
  <sheetViews>
    <sheetView zoomScaleNormal="100" workbookViewId="0">
      <selection activeCell="J18" sqref="J18"/>
    </sheetView>
  </sheetViews>
  <sheetFormatPr defaultColWidth="8.28515625" defaultRowHeight="15" x14ac:dyDescent="0.25"/>
  <cols>
    <col min="1" max="1" width="16.140625" customWidth="1"/>
    <col min="2" max="2" width="24.85546875" customWidth="1"/>
    <col min="3" max="3" width="23.28515625" customWidth="1"/>
    <col min="4" max="5" width="21" customWidth="1"/>
    <col min="7" max="7" width="49.42578125" customWidth="1"/>
    <col min="8" max="8" width="17.28515625" customWidth="1"/>
    <col min="9" max="9" width="24.28515625" customWidth="1"/>
    <col min="10" max="10" width="19.85546875" customWidth="1"/>
  </cols>
  <sheetData>
    <row r="1" spans="1:10" ht="49.5" customHeight="1" x14ac:dyDescent="0.25">
      <c r="A1" s="194" t="s">
        <v>21</v>
      </c>
      <c r="B1" s="185" t="s">
        <v>22</v>
      </c>
      <c r="C1" s="185" t="s">
        <v>23</v>
      </c>
      <c r="D1" s="186" t="s">
        <v>24</v>
      </c>
      <c r="E1" s="186" t="s">
        <v>141</v>
      </c>
      <c r="G1" s="185" t="s">
        <v>22</v>
      </c>
      <c r="H1" s="186" t="s">
        <v>126</v>
      </c>
      <c r="I1" s="186" t="s">
        <v>128</v>
      </c>
      <c r="J1" s="188" t="s">
        <v>129</v>
      </c>
    </row>
    <row r="2" spans="1:10" ht="16.5" customHeight="1" x14ac:dyDescent="0.25">
      <c r="A2" s="194"/>
      <c r="B2" s="30" t="s">
        <v>25</v>
      </c>
      <c r="C2" s="31">
        <v>8.5</v>
      </c>
      <c r="D2" s="178">
        <v>14</v>
      </c>
      <c r="E2" s="192">
        <f>D2-C2</f>
        <v>5.5</v>
      </c>
      <c r="G2" s="179" t="s">
        <v>123</v>
      </c>
      <c r="H2" s="190">
        <f>729/1000</f>
        <v>0.72899999999999998</v>
      </c>
      <c r="I2" s="190">
        <f>H2*60</f>
        <v>43.74</v>
      </c>
      <c r="J2" s="191">
        <v>8.5</v>
      </c>
    </row>
    <row r="3" spans="1:10" ht="21.75" customHeight="1" x14ac:dyDescent="0.25">
      <c r="A3" s="194"/>
      <c r="B3" s="7" t="s">
        <v>26</v>
      </c>
      <c r="C3" s="32">
        <v>17</v>
      </c>
      <c r="D3" s="178">
        <v>25</v>
      </c>
      <c r="E3" s="192">
        <f t="shared" ref="E3:E8" si="0">D3-C3</f>
        <v>8</v>
      </c>
      <c r="G3" s="6" t="s">
        <v>124</v>
      </c>
      <c r="H3" s="190">
        <f t="shared" ref="H3:H5" si="1">729/1000</f>
        <v>0.72899999999999998</v>
      </c>
      <c r="I3" s="190">
        <f>H3*120</f>
        <v>87.48</v>
      </c>
      <c r="J3" s="11">
        <v>17</v>
      </c>
    </row>
    <row r="4" spans="1:10" ht="24" customHeight="1" x14ac:dyDescent="0.25">
      <c r="A4" s="194"/>
      <c r="B4" s="7" t="s">
        <v>27</v>
      </c>
      <c r="C4" s="32">
        <v>34</v>
      </c>
      <c r="D4" s="178">
        <v>43</v>
      </c>
      <c r="E4" s="192">
        <f t="shared" si="0"/>
        <v>9</v>
      </c>
      <c r="G4" s="6" t="s">
        <v>125</v>
      </c>
      <c r="H4" s="190">
        <f t="shared" si="1"/>
        <v>0.72899999999999998</v>
      </c>
      <c r="I4" s="190">
        <f>H4*240</f>
        <v>174.96</v>
      </c>
      <c r="J4" s="11">
        <v>34</v>
      </c>
    </row>
    <row r="5" spans="1:10" ht="23.25" customHeight="1" x14ac:dyDescent="0.25">
      <c r="A5" s="194"/>
      <c r="B5" s="7" t="s">
        <v>28</v>
      </c>
      <c r="C5" s="32">
        <v>156</v>
      </c>
      <c r="D5" s="178">
        <v>250</v>
      </c>
      <c r="E5" s="192">
        <f t="shared" si="0"/>
        <v>94</v>
      </c>
      <c r="G5" s="7" t="s">
        <v>127</v>
      </c>
      <c r="H5" s="190">
        <f t="shared" si="1"/>
        <v>0.72899999999999998</v>
      </c>
      <c r="I5" s="190">
        <f>H5*1100</f>
        <v>801.9</v>
      </c>
      <c r="J5" s="11">
        <v>156</v>
      </c>
    </row>
    <row r="6" spans="1:10" ht="36" customHeight="1" x14ac:dyDescent="0.25">
      <c r="A6" s="194"/>
      <c r="B6" s="7" t="s">
        <v>29</v>
      </c>
      <c r="C6" s="32">
        <v>212</v>
      </c>
      <c r="D6" s="189" t="s">
        <v>140</v>
      </c>
      <c r="E6" s="189" t="s">
        <v>140</v>
      </c>
      <c r="G6" s="179" t="s">
        <v>136</v>
      </c>
      <c r="H6" s="190">
        <f>398/1000</f>
        <v>0.39800000000000002</v>
      </c>
      <c r="I6" s="190">
        <f>H6*60</f>
        <v>23.880000000000003</v>
      </c>
      <c r="J6" s="191">
        <v>8.5</v>
      </c>
    </row>
    <row r="7" spans="1:10" ht="17.25" customHeight="1" x14ac:dyDescent="0.25">
      <c r="A7" s="194"/>
      <c r="B7" s="7" t="s">
        <v>30</v>
      </c>
      <c r="C7" s="32">
        <v>354</v>
      </c>
      <c r="D7" s="178">
        <v>380</v>
      </c>
      <c r="E7" s="192">
        <f t="shared" si="0"/>
        <v>26</v>
      </c>
      <c r="G7" s="6" t="s">
        <v>137</v>
      </c>
      <c r="H7" s="190">
        <f t="shared" ref="H7:H9" si="2">398/1000</f>
        <v>0.39800000000000002</v>
      </c>
      <c r="I7" s="190">
        <f>H7*120</f>
        <v>47.760000000000005</v>
      </c>
      <c r="J7" s="11">
        <v>17</v>
      </c>
    </row>
    <row r="8" spans="1:10" ht="16.5" customHeight="1" x14ac:dyDescent="0.25">
      <c r="A8" s="194"/>
      <c r="B8" s="7" t="s">
        <v>31</v>
      </c>
      <c r="C8" s="32">
        <v>10</v>
      </c>
      <c r="D8" s="178">
        <v>18</v>
      </c>
      <c r="E8" s="192">
        <f t="shared" si="0"/>
        <v>8</v>
      </c>
      <c r="G8" s="6" t="s">
        <v>138</v>
      </c>
      <c r="H8" s="190">
        <f t="shared" si="2"/>
        <v>0.39800000000000002</v>
      </c>
      <c r="I8" s="190">
        <f>H8*240</f>
        <v>95.52000000000001</v>
      </c>
      <c r="J8" s="11">
        <v>34</v>
      </c>
    </row>
    <row r="9" spans="1:10" x14ac:dyDescent="0.25">
      <c r="C9" s="33"/>
      <c r="G9" s="7" t="s">
        <v>139</v>
      </c>
      <c r="H9" s="190">
        <f t="shared" si="2"/>
        <v>0.39800000000000002</v>
      </c>
      <c r="I9" s="190">
        <f>H9*1100</f>
        <v>437.8</v>
      </c>
      <c r="J9" s="11">
        <v>156</v>
      </c>
    </row>
    <row r="10" spans="1:10" x14ac:dyDescent="0.25">
      <c r="C10" s="33"/>
      <c r="G10" s="7" t="s">
        <v>130</v>
      </c>
      <c r="H10" s="190">
        <f>426/1000</f>
        <v>0.42599999999999999</v>
      </c>
      <c r="I10" s="190">
        <f>H10*2500</f>
        <v>1065</v>
      </c>
      <c r="J10" s="11">
        <v>354</v>
      </c>
    </row>
    <row r="11" spans="1:10" ht="15" customHeight="1" x14ac:dyDescent="0.25">
      <c r="A11" s="193" t="s">
        <v>32</v>
      </c>
      <c r="B11" s="29" t="s">
        <v>22</v>
      </c>
      <c r="C11" s="34" t="s">
        <v>33</v>
      </c>
      <c r="G11" s="7" t="s">
        <v>131</v>
      </c>
      <c r="H11" s="190">
        <f>175/1000</f>
        <v>0.17499999999999999</v>
      </c>
      <c r="I11" s="190">
        <f>H11*2500</f>
        <v>437.5</v>
      </c>
      <c r="J11" s="11">
        <v>354</v>
      </c>
    </row>
    <row r="12" spans="1:10" x14ac:dyDescent="0.25">
      <c r="A12" s="193"/>
      <c r="B12" s="30" t="s">
        <v>25</v>
      </c>
      <c r="C12" s="31">
        <v>0</v>
      </c>
      <c r="G12" s="7" t="s">
        <v>132</v>
      </c>
      <c r="H12" s="190">
        <f>207/1000</f>
        <v>0.20699999999999999</v>
      </c>
      <c r="I12" s="190">
        <f>H12*2500</f>
        <v>517.5</v>
      </c>
      <c r="J12" s="11">
        <v>354</v>
      </c>
    </row>
    <row r="13" spans="1:10" x14ac:dyDescent="0.25">
      <c r="A13" s="193"/>
      <c r="B13" s="7" t="s">
        <v>26</v>
      </c>
      <c r="C13" s="32">
        <v>29</v>
      </c>
      <c r="G13" s="7" t="s">
        <v>133</v>
      </c>
      <c r="H13" s="190">
        <f>426/1000</f>
        <v>0.42599999999999999</v>
      </c>
      <c r="I13" s="190">
        <f>H13*120</f>
        <v>51.12</v>
      </c>
      <c r="J13" s="11">
        <v>10</v>
      </c>
    </row>
    <row r="14" spans="1:10" x14ac:dyDescent="0.25">
      <c r="A14" s="193"/>
      <c r="B14" s="7" t="s">
        <v>27</v>
      </c>
      <c r="C14" s="32">
        <v>58</v>
      </c>
      <c r="G14" s="7" t="s">
        <v>134</v>
      </c>
      <c r="H14" s="190">
        <f>175/1000</f>
        <v>0.17499999999999999</v>
      </c>
      <c r="I14" s="190">
        <f>H14*120</f>
        <v>21</v>
      </c>
      <c r="J14" s="190">
        <v>10</v>
      </c>
    </row>
    <row r="15" spans="1:10" x14ac:dyDescent="0.25">
      <c r="A15" s="193"/>
      <c r="B15" s="7" t="s">
        <v>28</v>
      </c>
      <c r="C15" s="32">
        <v>265</v>
      </c>
      <c r="G15" s="7" t="s">
        <v>135</v>
      </c>
      <c r="H15" s="190">
        <f>207/1000</f>
        <v>0.20699999999999999</v>
      </c>
      <c r="I15" s="190">
        <f>H15*120</f>
        <v>24.84</v>
      </c>
      <c r="J15" s="190">
        <v>10</v>
      </c>
    </row>
    <row r="16" spans="1:10" x14ac:dyDescent="0.25">
      <c r="A16" s="193"/>
      <c r="B16" s="7" t="s">
        <v>30</v>
      </c>
      <c r="C16" s="32">
        <v>0</v>
      </c>
    </row>
    <row r="17" spans="1:10" x14ac:dyDescent="0.25">
      <c r="A17" s="193"/>
      <c r="B17" s="7" t="s">
        <v>31</v>
      </c>
      <c r="C17" s="32">
        <v>29</v>
      </c>
    </row>
    <row r="18" spans="1:10" ht="45" x14ac:dyDescent="0.25">
      <c r="C18" s="33"/>
      <c r="G18" s="185" t="s">
        <v>22</v>
      </c>
      <c r="H18" s="212" t="s">
        <v>142</v>
      </c>
      <c r="I18" s="185" t="s">
        <v>143</v>
      </c>
      <c r="J18" s="186" t="s">
        <v>144</v>
      </c>
    </row>
    <row r="19" spans="1:10" x14ac:dyDescent="0.25">
      <c r="C19" s="33"/>
      <c r="G19" s="179" t="s">
        <v>123</v>
      </c>
      <c r="H19" s="213">
        <v>172</v>
      </c>
      <c r="I19" s="214">
        <f>H19*J2*12</f>
        <v>17544</v>
      </c>
      <c r="J19" s="214">
        <f>H19*D2*12</f>
        <v>28896</v>
      </c>
    </row>
    <row r="20" spans="1:10" ht="15" customHeight="1" x14ac:dyDescent="0.25">
      <c r="A20" s="193" t="s">
        <v>34</v>
      </c>
      <c r="B20" s="29" t="s">
        <v>22</v>
      </c>
      <c r="C20" s="34" t="s">
        <v>33</v>
      </c>
      <c r="G20" s="6" t="s">
        <v>124</v>
      </c>
      <c r="H20" s="213">
        <v>486</v>
      </c>
      <c r="I20" s="214">
        <f>H20*J3*12</f>
        <v>99144</v>
      </c>
      <c r="J20" s="214">
        <f>H20*D3*12</f>
        <v>145800</v>
      </c>
    </row>
    <row r="21" spans="1:10" x14ac:dyDescent="0.25">
      <c r="A21" s="193"/>
      <c r="B21" s="30" t="s">
        <v>35</v>
      </c>
      <c r="C21" s="35">
        <v>11</v>
      </c>
      <c r="G21" s="6" t="s">
        <v>125</v>
      </c>
      <c r="H21" s="213">
        <v>172</v>
      </c>
      <c r="I21" s="214">
        <f>H21*J4*12</f>
        <v>70176</v>
      </c>
      <c r="J21" s="214">
        <f>H21*D4*12</f>
        <v>88752</v>
      </c>
    </row>
    <row r="22" spans="1:10" x14ac:dyDescent="0.25">
      <c r="A22" s="193"/>
      <c r="B22" s="30" t="s">
        <v>25</v>
      </c>
      <c r="C22" s="31">
        <v>0</v>
      </c>
      <c r="G22" s="7" t="s">
        <v>127</v>
      </c>
      <c r="H22" s="213">
        <v>140</v>
      </c>
      <c r="I22" s="214">
        <f>H22*J5*12</f>
        <v>262080</v>
      </c>
      <c r="J22" s="214">
        <f>H22*D5*12</f>
        <v>420000</v>
      </c>
    </row>
    <row r="23" spans="1:10" x14ac:dyDescent="0.25">
      <c r="A23" s="193"/>
      <c r="B23" s="7" t="s">
        <v>26</v>
      </c>
      <c r="C23" s="32">
        <v>12</v>
      </c>
      <c r="G23" s="179" t="s">
        <v>136</v>
      </c>
      <c r="H23" s="213">
        <v>9</v>
      </c>
      <c r="I23" s="214">
        <f>H23*J6*12</f>
        <v>918</v>
      </c>
      <c r="J23" s="214">
        <f>H23*D2*12</f>
        <v>1512</v>
      </c>
    </row>
    <row r="24" spans="1:10" x14ac:dyDescent="0.25">
      <c r="A24" s="193"/>
      <c r="B24" s="7" t="s">
        <v>27</v>
      </c>
      <c r="C24" s="32">
        <v>24</v>
      </c>
      <c r="G24" s="6" t="s">
        <v>137</v>
      </c>
      <c r="H24" s="213">
        <v>50</v>
      </c>
      <c r="I24" s="214">
        <f>H24*J7*12</f>
        <v>10200</v>
      </c>
      <c r="J24" s="214">
        <f>H24*D3*12</f>
        <v>15000</v>
      </c>
    </row>
    <row r="25" spans="1:10" x14ac:dyDescent="0.25">
      <c r="A25" s="193"/>
      <c r="B25" s="7" t="s">
        <v>28</v>
      </c>
      <c r="C25" s="32">
        <v>110</v>
      </c>
      <c r="G25" s="6" t="s">
        <v>138</v>
      </c>
      <c r="H25" s="213">
        <v>5</v>
      </c>
      <c r="I25" s="214">
        <f>H25*J8*12</f>
        <v>2040</v>
      </c>
      <c r="J25" s="214">
        <f>H25*D4*12</f>
        <v>2580</v>
      </c>
    </row>
    <row r="26" spans="1:10" x14ac:dyDescent="0.25">
      <c r="A26" s="193"/>
      <c r="B26" s="7" t="s">
        <v>29</v>
      </c>
      <c r="C26" s="32">
        <v>0</v>
      </c>
      <c r="G26" s="7" t="s">
        <v>139</v>
      </c>
      <c r="H26" s="213">
        <v>5</v>
      </c>
      <c r="I26" s="214">
        <f>H26*J9*12</f>
        <v>9360</v>
      </c>
      <c r="J26" s="214">
        <f>H26*D5*12</f>
        <v>15000</v>
      </c>
    </row>
    <row r="27" spans="1:10" x14ac:dyDescent="0.25">
      <c r="A27" s="193"/>
      <c r="B27" s="7" t="s">
        <v>30</v>
      </c>
      <c r="C27" s="32">
        <v>0</v>
      </c>
      <c r="G27" s="7" t="s">
        <v>130</v>
      </c>
      <c r="H27" s="215">
        <v>7</v>
      </c>
      <c r="I27" s="216">
        <f>H27*J10*12</f>
        <v>29736</v>
      </c>
      <c r="J27" s="216">
        <f>H27*D7*12</f>
        <v>31920</v>
      </c>
    </row>
    <row r="28" spans="1:10" x14ac:dyDescent="0.25">
      <c r="A28" s="193"/>
      <c r="B28" s="7" t="s">
        <v>31</v>
      </c>
      <c r="C28" s="32">
        <v>12</v>
      </c>
      <c r="G28" s="7" t="s">
        <v>131</v>
      </c>
      <c r="H28" s="217"/>
      <c r="I28" s="218"/>
      <c r="J28" s="218"/>
    </row>
    <row r="29" spans="1:10" x14ac:dyDescent="0.25">
      <c r="C29" s="33"/>
      <c r="G29" s="7" t="s">
        <v>132</v>
      </c>
      <c r="H29" s="219"/>
      <c r="I29" s="218"/>
      <c r="J29" s="218"/>
    </row>
    <row r="30" spans="1:10" x14ac:dyDescent="0.25">
      <c r="C30" s="33"/>
      <c r="G30" s="7" t="s">
        <v>133</v>
      </c>
      <c r="H30" s="215">
        <v>606</v>
      </c>
      <c r="I30" s="216">
        <f>H30*J13*12</f>
        <v>72720</v>
      </c>
      <c r="J30" s="216">
        <f>H30*D8*12</f>
        <v>130896</v>
      </c>
    </row>
    <row r="31" spans="1:10" ht="15" customHeight="1" x14ac:dyDescent="0.25">
      <c r="A31" s="193" t="s">
        <v>36</v>
      </c>
      <c r="B31" s="29" t="s">
        <v>22</v>
      </c>
      <c r="C31" s="34" t="s">
        <v>33</v>
      </c>
      <c r="G31" s="7" t="s">
        <v>134</v>
      </c>
      <c r="H31" s="217"/>
      <c r="I31" s="218"/>
      <c r="J31" s="218"/>
    </row>
    <row r="32" spans="1:10" x14ac:dyDescent="0.25">
      <c r="A32" s="193"/>
      <c r="B32" s="30" t="s">
        <v>35</v>
      </c>
      <c r="C32" s="35">
        <v>0</v>
      </c>
      <c r="G32" s="7" t="s">
        <v>135</v>
      </c>
      <c r="H32" s="219"/>
      <c r="I32" s="218"/>
      <c r="J32" s="218"/>
    </row>
    <row r="33" spans="1:10" x14ac:dyDescent="0.25">
      <c r="A33" s="193"/>
      <c r="B33" s="30" t="s">
        <v>25</v>
      </c>
      <c r="C33" s="31">
        <v>0</v>
      </c>
      <c r="H33" s="8" t="s">
        <v>20</v>
      </c>
      <c r="I33" s="214">
        <f>SUM(I19:I32)</f>
        <v>573918</v>
      </c>
      <c r="J33" s="214">
        <f>SUM(J19:J32)</f>
        <v>880356</v>
      </c>
    </row>
    <row r="34" spans="1:10" x14ac:dyDescent="0.25">
      <c r="A34" s="193"/>
      <c r="B34" s="7" t="s">
        <v>26</v>
      </c>
      <c r="C34" s="32">
        <v>30</v>
      </c>
    </row>
    <row r="35" spans="1:10" x14ac:dyDescent="0.25">
      <c r="A35" s="193"/>
      <c r="B35" s="7" t="s">
        <v>27</v>
      </c>
      <c r="C35" s="32">
        <v>60</v>
      </c>
    </row>
    <row r="36" spans="1:10" x14ac:dyDescent="0.25">
      <c r="A36" s="193"/>
      <c r="B36" s="7" t="s">
        <v>28</v>
      </c>
      <c r="C36" s="32">
        <v>280</v>
      </c>
    </row>
    <row r="37" spans="1:10" x14ac:dyDescent="0.25">
      <c r="A37" s="193"/>
      <c r="B37" s="7" t="s">
        <v>29</v>
      </c>
      <c r="C37" s="32">
        <v>0</v>
      </c>
    </row>
    <row r="38" spans="1:10" x14ac:dyDescent="0.25">
      <c r="A38" s="193"/>
      <c r="B38" s="7" t="s">
        <v>30</v>
      </c>
      <c r="C38" s="32">
        <v>0</v>
      </c>
    </row>
    <row r="39" spans="1:10" x14ac:dyDescent="0.25">
      <c r="A39" s="193"/>
      <c r="B39" s="7" t="s">
        <v>31</v>
      </c>
      <c r="C39" s="32">
        <v>0</v>
      </c>
    </row>
    <row r="42" spans="1:10" ht="15" customHeight="1" x14ac:dyDescent="0.25">
      <c r="A42" s="193" t="s">
        <v>37</v>
      </c>
      <c r="B42" s="29" t="s">
        <v>22</v>
      </c>
      <c r="C42" s="29" t="s">
        <v>33</v>
      </c>
    </row>
    <row r="43" spans="1:10" x14ac:dyDescent="0.25">
      <c r="A43" s="193"/>
      <c r="B43" s="30" t="s">
        <v>35</v>
      </c>
      <c r="C43" s="36">
        <v>0</v>
      </c>
    </row>
    <row r="44" spans="1:10" x14ac:dyDescent="0.25">
      <c r="A44" s="193"/>
      <c r="B44" s="30" t="s">
        <v>25</v>
      </c>
      <c r="C44" s="37">
        <v>0</v>
      </c>
    </row>
    <row r="45" spans="1:10" x14ac:dyDescent="0.25">
      <c r="A45" s="193"/>
      <c r="B45" s="7" t="s">
        <v>26</v>
      </c>
      <c r="C45" s="7">
        <v>34.81</v>
      </c>
    </row>
    <row r="46" spans="1:10" x14ac:dyDescent="0.25">
      <c r="A46" s="193"/>
      <c r="B46" s="7" t="s">
        <v>27</v>
      </c>
      <c r="C46" s="7">
        <v>69.62</v>
      </c>
    </row>
    <row r="47" spans="1:10" x14ac:dyDescent="0.25">
      <c r="A47" s="193"/>
      <c r="B47" s="7" t="s">
        <v>28</v>
      </c>
      <c r="C47" s="7">
        <v>319.08999999999997</v>
      </c>
    </row>
    <row r="48" spans="1:10" x14ac:dyDescent="0.25">
      <c r="A48" s="193"/>
      <c r="B48" s="7" t="s">
        <v>29</v>
      </c>
      <c r="C48" s="7">
        <v>0</v>
      </c>
    </row>
    <row r="49" spans="1:3" x14ac:dyDescent="0.25">
      <c r="A49" s="193"/>
      <c r="B49" s="7" t="s">
        <v>30</v>
      </c>
      <c r="C49" s="7">
        <v>0</v>
      </c>
    </row>
    <row r="50" spans="1:3" x14ac:dyDescent="0.25">
      <c r="A50" s="193"/>
      <c r="B50" s="7" t="s">
        <v>31</v>
      </c>
      <c r="C50" s="7">
        <v>0</v>
      </c>
    </row>
    <row r="52" spans="1:3" ht="15" customHeight="1" x14ac:dyDescent="0.25">
      <c r="A52" s="193" t="s">
        <v>38</v>
      </c>
      <c r="B52" s="29" t="s">
        <v>22</v>
      </c>
      <c r="C52" s="29" t="s">
        <v>33</v>
      </c>
    </row>
    <row r="53" spans="1:3" x14ac:dyDescent="0.25">
      <c r="A53" s="193"/>
      <c r="B53" s="30" t="s">
        <v>35</v>
      </c>
      <c r="C53" s="36">
        <v>27.5</v>
      </c>
    </row>
    <row r="54" spans="1:3" x14ac:dyDescent="0.25">
      <c r="A54" s="193"/>
      <c r="B54" s="30" t="s">
        <v>25</v>
      </c>
      <c r="C54" s="37">
        <v>0</v>
      </c>
    </row>
    <row r="55" spans="1:3" x14ac:dyDescent="0.25">
      <c r="A55" s="193"/>
      <c r="B55" s="7" t="s">
        <v>26</v>
      </c>
      <c r="C55" s="7">
        <v>30</v>
      </c>
    </row>
    <row r="56" spans="1:3" x14ac:dyDescent="0.25">
      <c r="A56" s="193"/>
      <c r="B56" s="7" t="s">
        <v>27</v>
      </c>
      <c r="C56" s="7">
        <v>60</v>
      </c>
    </row>
    <row r="57" spans="1:3" x14ac:dyDescent="0.25">
      <c r="A57" s="193"/>
      <c r="B57" s="7" t="s">
        <v>28</v>
      </c>
      <c r="C57" s="7">
        <v>228</v>
      </c>
    </row>
    <row r="58" spans="1:3" x14ac:dyDescent="0.25">
      <c r="A58" s="193"/>
      <c r="B58" s="7" t="s">
        <v>29</v>
      </c>
      <c r="C58" s="7">
        <v>0</v>
      </c>
    </row>
    <row r="59" spans="1:3" x14ac:dyDescent="0.25">
      <c r="A59" s="193"/>
      <c r="B59" s="7" t="s">
        <v>30</v>
      </c>
      <c r="C59" s="7">
        <v>0</v>
      </c>
    </row>
    <row r="60" spans="1:3" x14ac:dyDescent="0.25">
      <c r="A60" s="193"/>
      <c r="B60" s="7" t="s">
        <v>31</v>
      </c>
      <c r="C60" s="7">
        <v>30</v>
      </c>
    </row>
  </sheetData>
  <mergeCells count="12">
    <mergeCell ref="H27:H29"/>
    <mergeCell ref="H30:H32"/>
    <mergeCell ref="I27:I29"/>
    <mergeCell ref="I30:I32"/>
    <mergeCell ref="J27:J29"/>
    <mergeCell ref="J30:J32"/>
    <mergeCell ref="A52:A60"/>
    <mergeCell ref="A1:A8"/>
    <mergeCell ref="A11:A17"/>
    <mergeCell ref="A20:A28"/>
    <mergeCell ref="A31:A39"/>
    <mergeCell ref="A42:A50"/>
  </mergeCells>
  <conditionalFormatting sqref="A52:C60">
    <cfRule type="colorScale" priority="14">
      <colorScale>
        <cfvo type="min"/>
        <cfvo type="max"/>
        <color rgb="FFFFEF9C"/>
        <color rgb="FF63BE7B"/>
      </colorScale>
    </cfRule>
  </conditionalFormatting>
  <conditionalFormatting sqref="A52:A60"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42:C50">
    <cfRule type="colorScale" priority="16">
      <colorScale>
        <cfvo type="min"/>
        <cfvo type="max"/>
        <color rgb="FFFFEF9C"/>
        <color rgb="FF63BE7B"/>
      </colorScale>
    </cfRule>
  </conditionalFormatting>
  <conditionalFormatting sqref="A42:A50">
    <cfRule type="colorScale" priority="1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31:C39">
    <cfRule type="colorScale" priority="18">
      <colorScale>
        <cfvo type="min"/>
        <cfvo type="max"/>
        <color rgb="FFFFEF9C"/>
        <color rgb="FF63BE7B"/>
      </colorScale>
    </cfRule>
  </conditionalFormatting>
  <conditionalFormatting sqref="A31:A39">
    <cfRule type="colorScale" priority="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20:C28">
    <cfRule type="colorScale" priority="20">
      <colorScale>
        <cfvo type="min"/>
        <cfvo type="max"/>
        <color rgb="FFFFEF9C"/>
        <color rgb="FF63BE7B"/>
      </colorScale>
    </cfRule>
  </conditionalFormatting>
  <conditionalFormatting sqref="A20:A28">
    <cfRule type="colorScale" priority="2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:E8">
    <cfRule type="colorScale" priority="24">
      <colorScale>
        <cfvo type="min"/>
        <cfvo type="max"/>
        <color rgb="FFFFEF9C"/>
        <color rgb="FF63BE7B"/>
      </colorScale>
    </cfRule>
  </conditionalFormatting>
  <conditionalFormatting sqref="A1:A8">
    <cfRule type="colorScale" priority="2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1:C17">
    <cfRule type="colorScale" priority="27">
      <colorScale>
        <cfvo type="min"/>
        <cfvo type="max"/>
        <color rgb="FFFFEF9C"/>
        <color rgb="FF63BE7B"/>
      </colorScale>
    </cfRule>
  </conditionalFormatting>
  <conditionalFormatting sqref="A11:A17">
    <cfRule type="colorScale" priority="2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1:J13">
    <cfRule type="colorScale" priority="12">
      <colorScale>
        <cfvo type="min"/>
        <cfvo type="max"/>
        <color rgb="FFFFEF9C"/>
        <color rgb="FF63BE7B"/>
      </colorScale>
    </cfRule>
  </conditionalFormatting>
  <conditionalFormatting sqref="G14">
    <cfRule type="colorScale" priority="11">
      <colorScale>
        <cfvo type="min"/>
        <cfvo type="max"/>
        <color rgb="FFFFEF9C"/>
        <color rgb="FF63BE7B"/>
      </colorScale>
    </cfRule>
  </conditionalFormatting>
  <conditionalFormatting sqref="G15">
    <cfRule type="colorScale" priority="10">
      <colorScale>
        <cfvo type="min"/>
        <cfvo type="max"/>
        <color rgb="FFFFEF9C"/>
        <color rgb="FF63BE7B"/>
      </colorScale>
    </cfRule>
  </conditionalFormatting>
  <conditionalFormatting sqref="H3:J15"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2:J15">
    <cfRule type="colorScale" priority="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2:H15">
    <cfRule type="colorScale" priority="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8:H27 G30:H30 G28:G29">
    <cfRule type="colorScale" priority="6">
      <colorScale>
        <cfvo type="min"/>
        <cfvo type="max"/>
        <color rgb="FFFFEF9C"/>
        <color rgb="FF63BE7B"/>
      </colorScale>
    </cfRule>
  </conditionalFormatting>
  <conditionalFormatting sqref="G31">
    <cfRule type="colorScale" priority="5">
      <colorScale>
        <cfvo type="min"/>
        <cfvo type="max"/>
        <color rgb="FFFFEF9C"/>
        <color rgb="FF63BE7B"/>
      </colorScale>
    </cfRule>
  </conditionalFormatting>
  <conditionalFormatting sqref="G32">
    <cfRule type="colorScale" priority="4">
      <colorScale>
        <cfvo type="min"/>
        <cfvo type="max"/>
        <color rgb="FFFFEF9C"/>
        <color rgb="FF63BE7B"/>
      </colorScale>
    </cfRule>
  </conditionalFormatting>
  <conditionalFormatting sqref="H20:H27 H30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19:H27 H30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19:J33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511811023622047" footer="0.511811023622047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9"/>
  <sheetViews>
    <sheetView workbookViewId="0">
      <selection activeCell="C30" sqref="C29:C30"/>
    </sheetView>
  </sheetViews>
  <sheetFormatPr defaultRowHeight="15" x14ac:dyDescent="0.25"/>
  <cols>
    <col min="2" max="2" width="48.28515625" customWidth="1"/>
    <col min="3" max="4" width="35" customWidth="1"/>
    <col min="5" max="5" width="31.140625" customWidth="1"/>
    <col min="7" max="7" width="23.28515625" customWidth="1"/>
    <col min="8" max="8" width="25.28515625" customWidth="1"/>
  </cols>
  <sheetData>
    <row r="1" spans="2:9" x14ac:dyDescent="0.25">
      <c r="G1" s="181"/>
      <c r="H1" s="181"/>
      <c r="I1" s="181"/>
    </row>
    <row r="2" spans="2:9" ht="27" customHeight="1" x14ac:dyDescent="0.25">
      <c r="B2" s="185" t="s">
        <v>22</v>
      </c>
      <c r="C2" s="185" t="s">
        <v>126</v>
      </c>
      <c r="D2" s="186" t="s">
        <v>128</v>
      </c>
      <c r="E2" s="187" t="s">
        <v>129</v>
      </c>
      <c r="G2" s="182"/>
      <c r="H2" s="183"/>
      <c r="I2" s="181"/>
    </row>
    <row r="3" spans="2:9" x14ac:dyDescent="0.25">
      <c r="B3" s="179" t="s">
        <v>123</v>
      </c>
      <c r="C3" s="178">
        <f>729/1000</f>
        <v>0.72899999999999998</v>
      </c>
      <c r="D3" s="178">
        <f>C3*60</f>
        <v>43.74</v>
      </c>
      <c r="E3" s="31">
        <v>8.5</v>
      </c>
      <c r="G3" s="184"/>
      <c r="H3" s="33"/>
      <c r="I3" s="181"/>
    </row>
    <row r="4" spans="2:9" x14ac:dyDescent="0.25">
      <c r="B4" s="6" t="s">
        <v>124</v>
      </c>
      <c r="C4" s="178">
        <f t="shared" ref="C4:C6" si="0">729/1000</f>
        <v>0.72899999999999998</v>
      </c>
      <c r="D4" s="178">
        <f>C4*120</f>
        <v>87.48</v>
      </c>
      <c r="E4" s="32">
        <v>17</v>
      </c>
      <c r="G4" s="184"/>
      <c r="H4" s="33"/>
      <c r="I4" s="181"/>
    </row>
    <row r="5" spans="2:9" x14ac:dyDescent="0.25">
      <c r="B5" s="6" t="s">
        <v>125</v>
      </c>
      <c r="C5" s="178">
        <f t="shared" si="0"/>
        <v>0.72899999999999998</v>
      </c>
      <c r="D5" s="178">
        <f>C5*240</f>
        <v>174.96</v>
      </c>
      <c r="E5" s="32">
        <v>34</v>
      </c>
      <c r="G5" s="184"/>
      <c r="H5" s="33"/>
      <c r="I5" s="181"/>
    </row>
    <row r="6" spans="2:9" x14ac:dyDescent="0.25">
      <c r="B6" s="7" t="s">
        <v>127</v>
      </c>
      <c r="C6" s="178">
        <f t="shared" si="0"/>
        <v>0.72899999999999998</v>
      </c>
      <c r="D6" s="178">
        <f>C6*1100</f>
        <v>801.9</v>
      </c>
      <c r="E6" s="32">
        <v>156</v>
      </c>
      <c r="G6" s="184"/>
      <c r="H6" s="33"/>
      <c r="I6" s="181"/>
    </row>
    <row r="7" spans="2:9" x14ac:dyDescent="0.25">
      <c r="B7" s="179" t="s">
        <v>136</v>
      </c>
      <c r="C7" s="178">
        <f>398/1000</f>
        <v>0.39800000000000002</v>
      </c>
      <c r="D7" s="178">
        <f>C7*60</f>
        <v>23.880000000000003</v>
      </c>
      <c r="E7" s="31">
        <v>8.5</v>
      </c>
      <c r="G7" s="184"/>
      <c r="H7" s="33"/>
      <c r="I7" s="181"/>
    </row>
    <row r="8" spans="2:9" x14ac:dyDescent="0.25">
      <c r="B8" s="6" t="s">
        <v>137</v>
      </c>
      <c r="C8" s="178">
        <f t="shared" ref="C8:C10" si="1">398/1000</f>
        <v>0.39800000000000002</v>
      </c>
      <c r="D8" s="178">
        <f>C8*120</f>
        <v>47.760000000000005</v>
      </c>
      <c r="E8" s="32">
        <v>17</v>
      </c>
      <c r="G8" s="184"/>
      <c r="H8" s="33"/>
      <c r="I8" s="181"/>
    </row>
    <row r="9" spans="2:9" x14ac:dyDescent="0.25">
      <c r="B9" s="6" t="s">
        <v>138</v>
      </c>
      <c r="C9" s="178">
        <f t="shared" si="1"/>
        <v>0.39800000000000002</v>
      </c>
      <c r="D9" s="178">
        <f>C9*240</f>
        <v>95.52000000000001</v>
      </c>
      <c r="E9" s="32">
        <v>34</v>
      </c>
      <c r="G9" s="184"/>
      <c r="H9" s="33"/>
      <c r="I9" s="181"/>
    </row>
    <row r="10" spans="2:9" x14ac:dyDescent="0.25">
      <c r="B10" s="7" t="s">
        <v>139</v>
      </c>
      <c r="C10" s="178">
        <f t="shared" si="1"/>
        <v>0.39800000000000002</v>
      </c>
      <c r="D10" s="178">
        <f>C10*1100</f>
        <v>437.8</v>
      </c>
      <c r="E10" s="32">
        <v>156</v>
      </c>
      <c r="G10" s="184"/>
      <c r="H10" s="33"/>
      <c r="I10" s="181"/>
    </row>
    <row r="11" spans="2:9" x14ac:dyDescent="0.25">
      <c r="B11" s="7" t="s">
        <v>130</v>
      </c>
      <c r="C11" s="178">
        <f>426/1000</f>
        <v>0.42599999999999999</v>
      </c>
      <c r="D11" s="178">
        <f>C11*2500</f>
        <v>1065</v>
      </c>
      <c r="E11" s="32">
        <v>354</v>
      </c>
      <c r="G11" s="184"/>
      <c r="H11" s="33"/>
      <c r="I11" s="181"/>
    </row>
    <row r="12" spans="2:9" x14ac:dyDescent="0.25">
      <c r="B12" s="7" t="s">
        <v>131</v>
      </c>
      <c r="C12" s="178">
        <f>175/1000</f>
        <v>0.17499999999999999</v>
      </c>
      <c r="D12" s="178">
        <f>C12*2500</f>
        <v>437.5</v>
      </c>
      <c r="E12" s="32">
        <v>354</v>
      </c>
      <c r="G12" s="184"/>
      <c r="H12" s="33"/>
      <c r="I12" s="181"/>
    </row>
    <row r="13" spans="2:9" x14ac:dyDescent="0.25">
      <c r="B13" s="7" t="s">
        <v>132</v>
      </c>
      <c r="C13" s="178">
        <f>207/1000</f>
        <v>0.20699999999999999</v>
      </c>
      <c r="D13" s="178">
        <f>C13*2500</f>
        <v>517.5</v>
      </c>
      <c r="E13" s="32">
        <v>354</v>
      </c>
      <c r="G13" s="181"/>
      <c r="H13" s="181"/>
      <c r="I13" s="181"/>
    </row>
    <row r="14" spans="2:9" x14ac:dyDescent="0.25">
      <c r="B14" s="7" t="s">
        <v>133</v>
      </c>
      <c r="C14" s="178">
        <f>426/1000</f>
        <v>0.42599999999999999</v>
      </c>
      <c r="D14" s="178">
        <f>C14*120</f>
        <v>51.12</v>
      </c>
      <c r="E14" s="32">
        <v>10</v>
      </c>
      <c r="G14" s="181"/>
      <c r="H14" s="181"/>
      <c r="I14" s="181"/>
    </row>
    <row r="15" spans="2:9" x14ac:dyDescent="0.25">
      <c r="B15" s="7" t="s">
        <v>134</v>
      </c>
      <c r="C15" s="178">
        <f>175/1000</f>
        <v>0.17499999999999999</v>
      </c>
      <c r="D15" s="178">
        <f>C15*120</f>
        <v>21</v>
      </c>
      <c r="E15" s="178">
        <v>10</v>
      </c>
      <c r="G15" s="181"/>
      <c r="H15" s="181"/>
      <c r="I15" s="181"/>
    </row>
    <row r="16" spans="2:9" x14ac:dyDescent="0.25">
      <c r="B16" s="7" t="s">
        <v>135</v>
      </c>
      <c r="C16" s="178">
        <f>207/1000</f>
        <v>0.20699999999999999</v>
      </c>
      <c r="D16" s="178">
        <f>C16*120</f>
        <v>24.84</v>
      </c>
      <c r="E16" s="178">
        <v>10</v>
      </c>
      <c r="G16" s="181"/>
      <c r="H16" s="181"/>
      <c r="I16" s="181"/>
    </row>
    <row r="17" spans="3:4" x14ac:dyDescent="0.25">
      <c r="C17" s="180"/>
      <c r="D17" s="180"/>
    </row>
    <row r="18" spans="3:4" x14ac:dyDescent="0.25">
      <c r="C18" s="180"/>
      <c r="D18" s="180"/>
    </row>
    <row r="19" spans="3:4" x14ac:dyDescent="0.25">
      <c r="C19" s="180"/>
      <c r="D19" s="180"/>
    </row>
    <row r="20" spans="3:4" x14ac:dyDescent="0.25">
      <c r="C20" s="180"/>
      <c r="D20" s="180"/>
    </row>
    <row r="21" spans="3:4" x14ac:dyDescent="0.25">
      <c r="C21" s="180"/>
      <c r="D21" s="180"/>
    </row>
    <row r="22" spans="3:4" x14ac:dyDescent="0.25">
      <c r="C22" s="180"/>
      <c r="D22" s="180"/>
    </row>
    <row r="23" spans="3:4" x14ac:dyDescent="0.25">
      <c r="C23" s="180"/>
      <c r="D23" s="180"/>
    </row>
    <row r="24" spans="3:4" x14ac:dyDescent="0.25">
      <c r="C24" s="180"/>
      <c r="D24" s="180"/>
    </row>
    <row r="25" spans="3:4" x14ac:dyDescent="0.25">
      <c r="C25" s="180"/>
      <c r="D25" s="180"/>
    </row>
    <row r="26" spans="3:4" x14ac:dyDescent="0.25">
      <c r="C26" s="180"/>
      <c r="D26" s="180"/>
    </row>
    <row r="27" spans="3:4" x14ac:dyDescent="0.25">
      <c r="C27" s="180"/>
      <c r="D27" s="180"/>
    </row>
    <row r="28" spans="3:4" x14ac:dyDescent="0.25">
      <c r="C28" s="180"/>
      <c r="D28" s="180"/>
    </row>
    <row r="29" spans="3:4" x14ac:dyDescent="0.25">
      <c r="C29" s="180"/>
      <c r="D29" s="180"/>
    </row>
  </sheetData>
  <conditionalFormatting sqref="B2:E14">
    <cfRule type="colorScale" priority="24">
      <colorScale>
        <cfvo type="min"/>
        <cfvo type="max"/>
        <color rgb="FFFFEF9C"/>
        <color rgb="FF63BE7B"/>
      </colorScale>
    </cfRule>
  </conditionalFormatting>
  <conditionalFormatting sqref="B15">
    <cfRule type="colorScale" priority="6">
      <colorScale>
        <cfvo type="min"/>
        <cfvo type="max"/>
        <color rgb="FFFFEF9C"/>
        <color rgb="FF63BE7B"/>
      </colorScale>
    </cfRule>
  </conditionalFormatting>
  <conditionalFormatting sqref="B16">
    <cfRule type="colorScale" priority="5">
      <colorScale>
        <cfvo type="min"/>
        <cfvo type="max"/>
        <color rgb="FFFFEF9C"/>
        <color rgb="FF63BE7B"/>
      </colorScale>
    </cfRule>
  </conditionalFormatting>
  <conditionalFormatting sqref="G2:H12">
    <cfRule type="colorScale" priority="4">
      <colorScale>
        <cfvo type="min"/>
        <cfvo type="max"/>
        <color rgb="FFFFEF9C"/>
        <color rgb="FF63BE7B"/>
      </colorScale>
    </cfRule>
  </conditionalFormatting>
  <conditionalFormatting sqref="C4:E16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3:E16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3:C16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paperSize="9" scale="8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0"/>
  <sheetViews>
    <sheetView topLeftCell="A4" zoomScaleNormal="100" workbookViewId="0">
      <selection activeCell="A37" sqref="A37"/>
    </sheetView>
  </sheetViews>
  <sheetFormatPr defaultColWidth="8.28515625" defaultRowHeight="15" x14ac:dyDescent="0.25"/>
  <cols>
    <col min="1" max="1" width="24" customWidth="1"/>
    <col min="2" max="2" width="17.5703125" customWidth="1"/>
    <col min="3" max="3" width="17.28515625" customWidth="1"/>
    <col min="4" max="4" width="17.7109375" customWidth="1"/>
    <col min="5" max="5" width="22" customWidth="1"/>
    <col min="6" max="6" width="29.85546875" customWidth="1"/>
    <col min="7" max="7" width="14.7109375" customWidth="1"/>
    <col min="8" max="8" width="18.42578125" customWidth="1"/>
    <col min="9" max="9" width="16.28515625" customWidth="1"/>
  </cols>
  <sheetData>
    <row r="1" spans="1:7" ht="33" customHeight="1" x14ac:dyDescent="0.25">
      <c r="A1" s="38" t="s">
        <v>39</v>
      </c>
      <c r="B1" s="38">
        <v>2019</v>
      </c>
      <c r="C1" s="38">
        <v>2020</v>
      </c>
      <c r="D1" s="38">
        <v>2021</v>
      </c>
      <c r="E1" s="38">
        <v>2022</v>
      </c>
      <c r="F1" s="38">
        <v>2023</v>
      </c>
      <c r="G1" s="38">
        <v>2024</v>
      </c>
    </row>
    <row r="2" spans="1:7" ht="24.75" customHeight="1" x14ac:dyDescent="0.25">
      <c r="A2" s="39" t="s">
        <v>40</v>
      </c>
      <c r="B2" s="195"/>
      <c r="C2" s="195"/>
      <c r="D2" s="195"/>
      <c r="E2" s="195"/>
      <c r="F2" s="195"/>
      <c r="G2" s="195"/>
    </row>
    <row r="3" spans="1:7" ht="30" x14ac:dyDescent="0.25">
      <c r="A3" s="40" t="s">
        <v>41</v>
      </c>
      <c r="B3" s="21">
        <v>342.73</v>
      </c>
      <c r="C3" s="21">
        <v>197.38</v>
      </c>
      <c r="D3" s="21">
        <v>195.07</v>
      </c>
      <c r="E3" s="21">
        <v>163.16</v>
      </c>
      <c r="F3" s="21">
        <v>138.51</v>
      </c>
      <c r="G3" s="21">
        <v>125.02</v>
      </c>
    </row>
    <row r="4" spans="1:7" ht="45" x14ac:dyDescent="0.25">
      <c r="A4" s="40" t="s">
        <v>42</v>
      </c>
      <c r="B4" s="21">
        <v>222.85</v>
      </c>
      <c r="C4" s="21">
        <v>387.77</v>
      </c>
      <c r="D4" s="21">
        <v>494.43</v>
      </c>
      <c r="E4" s="21">
        <v>405.23</v>
      </c>
      <c r="F4" s="21">
        <v>375.46</v>
      </c>
      <c r="G4" s="21">
        <v>384.86</v>
      </c>
    </row>
    <row r="5" spans="1:7" ht="18.75" customHeight="1" x14ac:dyDescent="0.25">
      <c r="A5" s="41" t="s">
        <v>43</v>
      </c>
      <c r="B5" s="21">
        <v>83.14</v>
      </c>
      <c r="C5" s="21">
        <v>144.88</v>
      </c>
      <c r="D5" s="21">
        <v>218.72</v>
      </c>
      <c r="E5" s="21">
        <v>215.9</v>
      </c>
      <c r="F5" s="21">
        <v>197.68</v>
      </c>
      <c r="G5" s="21">
        <v>197.66</v>
      </c>
    </row>
    <row r="6" spans="1:7" ht="23.25" customHeight="1" x14ac:dyDescent="0.25">
      <c r="A6" s="40" t="s">
        <v>44</v>
      </c>
      <c r="B6" s="21">
        <v>2374.87</v>
      </c>
      <c r="C6" s="21">
        <v>2077.71</v>
      </c>
      <c r="D6" s="21">
        <v>1983.91</v>
      </c>
      <c r="E6" s="21">
        <v>1963.88</v>
      </c>
      <c r="F6" s="21">
        <v>1909.26</v>
      </c>
      <c r="G6" s="21">
        <v>1926.35</v>
      </c>
    </row>
    <row r="7" spans="1:7" x14ac:dyDescent="0.25">
      <c r="A7" s="42" t="s">
        <v>20</v>
      </c>
      <c r="B7" s="43">
        <f t="shared" ref="B7:G7" si="0">SUM(B3:B6)</f>
        <v>3023.59</v>
      </c>
      <c r="C7" s="43">
        <f t="shared" si="0"/>
        <v>2807.74</v>
      </c>
      <c r="D7" s="43">
        <f t="shared" si="0"/>
        <v>2892.13</v>
      </c>
      <c r="E7" s="43">
        <f t="shared" si="0"/>
        <v>2748.17</v>
      </c>
      <c r="F7" s="43">
        <f t="shared" si="0"/>
        <v>2620.91</v>
      </c>
      <c r="G7" s="43">
        <f t="shared" si="0"/>
        <v>2633.89</v>
      </c>
    </row>
    <row r="12" spans="1:7" ht="31.5" customHeight="1" x14ac:dyDescent="0.25">
      <c r="A12" s="196" t="s">
        <v>45</v>
      </c>
      <c r="B12" s="196"/>
      <c r="C12" s="196"/>
      <c r="D12" s="196"/>
      <c r="E12" s="196"/>
      <c r="F12" s="196"/>
      <c r="G12" s="196"/>
    </row>
    <row r="13" spans="1:7" ht="18.75" customHeight="1" x14ac:dyDescent="0.25">
      <c r="A13" s="197" t="s">
        <v>46</v>
      </c>
      <c r="B13" s="44">
        <v>2019</v>
      </c>
      <c r="C13" s="44">
        <v>2020</v>
      </c>
      <c r="D13" s="44">
        <v>2021</v>
      </c>
      <c r="E13" s="44">
        <v>2022</v>
      </c>
      <c r="F13" s="44">
        <v>2023</v>
      </c>
      <c r="G13" s="44">
        <v>2024</v>
      </c>
    </row>
    <row r="14" spans="1:7" x14ac:dyDescent="0.25">
      <c r="A14" s="197"/>
      <c r="B14" s="44" t="s">
        <v>47</v>
      </c>
      <c r="C14" s="44" t="s">
        <v>47</v>
      </c>
      <c r="D14" s="44" t="s">
        <v>47</v>
      </c>
      <c r="E14" s="44" t="s">
        <v>47</v>
      </c>
      <c r="F14" s="44" t="s">
        <v>47</v>
      </c>
      <c r="G14" s="44" t="s">
        <v>47</v>
      </c>
    </row>
    <row r="15" spans="1:7" ht="46.5" customHeight="1" x14ac:dyDescent="0.25">
      <c r="A15" s="45" t="s">
        <v>48</v>
      </c>
      <c r="B15" s="46">
        <v>1848990.67</v>
      </c>
      <c r="C15" s="46">
        <v>2401389.02</v>
      </c>
      <c r="D15" s="46">
        <v>3063479.01</v>
      </c>
      <c r="E15" s="46">
        <v>3222542.23</v>
      </c>
      <c r="F15" s="46">
        <v>3108100.21</v>
      </c>
      <c r="G15" s="46">
        <v>3262167.89</v>
      </c>
    </row>
    <row r="16" spans="1:7" ht="30" x14ac:dyDescent="0.25">
      <c r="A16" s="47" t="s">
        <v>49</v>
      </c>
      <c r="B16" s="48">
        <v>3140.8</v>
      </c>
      <c r="C16" s="48">
        <v>2886.7</v>
      </c>
      <c r="D16" s="48">
        <v>2983.38</v>
      </c>
      <c r="E16" s="48">
        <v>2868.11</v>
      </c>
      <c r="F16" s="48">
        <v>2764.59</v>
      </c>
      <c r="G16" s="48">
        <v>2838.43</v>
      </c>
    </row>
    <row r="20" spans="1:6" ht="23.25" customHeight="1" x14ac:dyDescent="0.25">
      <c r="A20" s="198" t="s">
        <v>50</v>
      </c>
      <c r="B20" s="198"/>
      <c r="C20" s="198"/>
      <c r="D20" s="198"/>
    </row>
    <row r="21" spans="1:6" ht="28.5" customHeight="1" x14ac:dyDescent="0.25">
      <c r="A21" s="199" t="s">
        <v>51</v>
      </c>
      <c r="B21" s="199"/>
      <c r="C21" s="199"/>
      <c r="D21" s="49">
        <v>20572.16</v>
      </c>
    </row>
    <row r="22" spans="1:6" ht="31.5" customHeight="1" x14ac:dyDescent="0.25">
      <c r="A22" s="200" t="s">
        <v>52</v>
      </c>
      <c r="B22" s="200"/>
      <c r="C22" s="200"/>
      <c r="D22" s="50">
        <v>71458.52</v>
      </c>
    </row>
    <row r="23" spans="1:6" ht="31.5" customHeight="1" x14ac:dyDescent="0.25">
      <c r="A23" s="201" t="s">
        <v>53</v>
      </c>
      <c r="B23" s="201"/>
      <c r="C23" s="201"/>
      <c r="D23" s="51">
        <v>84295.59</v>
      </c>
    </row>
    <row r="24" spans="1:6" ht="29.25" customHeight="1" x14ac:dyDescent="0.25">
      <c r="A24" s="202" t="s">
        <v>54</v>
      </c>
      <c r="B24" s="202"/>
      <c r="C24" s="202"/>
      <c r="D24" s="52">
        <v>61182</v>
      </c>
    </row>
    <row r="25" spans="1:6" ht="27.75" customHeight="1" x14ac:dyDescent="0.25">
      <c r="A25" s="198" t="s">
        <v>55</v>
      </c>
      <c r="B25" s="198"/>
      <c r="C25" s="198"/>
      <c r="D25" s="53">
        <v>6500</v>
      </c>
    </row>
    <row r="26" spans="1:6" ht="45" customHeight="1" x14ac:dyDescent="0.25">
      <c r="A26" s="203" t="s">
        <v>56</v>
      </c>
      <c r="B26" s="203"/>
      <c r="C26" s="203"/>
      <c r="D26" s="54">
        <v>10212</v>
      </c>
    </row>
    <row r="27" spans="1:6" ht="22.5" customHeight="1" x14ac:dyDescent="0.25">
      <c r="A27" s="206" t="s">
        <v>57</v>
      </c>
      <c r="B27" s="206"/>
      <c r="C27" s="206"/>
      <c r="D27" s="55">
        <v>5950</v>
      </c>
    </row>
    <row r="28" spans="1:6" ht="34.5" customHeight="1" x14ac:dyDescent="0.25">
      <c r="A28" s="207" t="s">
        <v>58</v>
      </c>
      <c r="B28" s="207"/>
      <c r="C28" s="207"/>
      <c r="D28" s="56">
        <v>11777.25</v>
      </c>
    </row>
    <row r="29" spans="1:6" ht="20.25" customHeight="1" x14ac:dyDescent="0.25">
      <c r="A29" s="208" t="s">
        <v>59</v>
      </c>
      <c r="B29" s="208"/>
      <c r="C29" s="208"/>
      <c r="D29" s="57">
        <v>17281.5</v>
      </c>
    </row>
    <row r="30" spans="1:6" ht="37.5" customHeight="1" x14ac:dyDescent="0.25">
      <c r="A30" s="209" t="s">
        <v>60</v>
      </c>
      <c r="B30" s="209"/>
      <c r="C30" s="209"/>
      <c r="D30" s="58">
        <v>4717.4399999999996</v>
      </c>
    </row>
    <row r="31" spans="1:6" ht="33" customHeight="1" x14ac:dyDescent="0.25">
      <c r="A31" s="210" t="s">
        <v>61</v>
      </c>
      <c r="B31" s="210"/>
      <c r="C31" s="210"/>
      <c r="D31" s="59">
        <v>3485.82</v>
      </c>
    </row>
    <row r="32" spans="1:6" ht="28.5" customHeight="1" x14ac:dyDescent="0.25">
      <c r="A32" s="204" t="s">
        <v>62</v>
      </c>
      <c r="B32" s="204"/>
      <c r="C32" s="204"/>
      <c r="D32" s="60">
        <v>2261.52</v>
      </c>
      <c r="F32" s="61"/>
    </row>
    <row r="33" spans="1:4" ht="28.5" customHeight="1" x14ac:dyDescent="0.25">
      <c r="A33" s="205" t="s">
        <v>63</v>
      </c>
      <c r="B33" s="205"/>
      <c r="C33" s="205"/>
      <c r="D33" s="62">
        <v>3017.05</v>
      </c>
    </row>
    <row r="34" spans="1:4" x14ac:dyDescent="0.25">
      <c r="D34" s="33">
        <f>SUM(D21:D33)</f>
        <v>302710.85000000003</v>
      </c>
    </row>
    <row r="36" spans="1:4" s="63" customFormat="1" x14ac:dyDescent="0.25"/>
    <row r="37" spans="1:4" s="63" customFormat="1" x14ac:dyDescent="0.25"/>
    <row r="38" spans="1:4" s="63" customFormat="1" ht="15.75" customHeight="1" x14ac:dyDescent="0.25"/>
    <row r="39" spans="1:4" s="63" customFormat="1" ht="15.75" customHeight="1" x14ac:dyDescent="0.25"/>
    <row r="40" spans="1:4" s="63" customFormat="1" ht="15" customHeight="1" x14ac:dyDescent="0.25"/>
    <row r="41" spans="1:4" s="63" customFormat="1" ht="15" customHeight="1" x14ac:dyDescent="0.25"/>
    <row r="42" spans="1:4" s="63" customFormat="1" ht="16.5" customHeight="1" x14ac:dyDescent="0.25"/>
    <row r="43" spans="1:4" s="63" customFormat="1" ht="15.75" customHeight="1" x14ac:dyDescent="0.25"/>
    <row r="44" spans="1:4" s="63" customFormat="1" ht="15" customHeight="1" x14ac:dyDescent="0.25"/>
    <row r="45" spans="1:4" s="63" customFormat="1" ht="15" customHeight="1" x14ac:dyDescent="0.25"/>
    <row r="46" spans="1:4" s="63" customFormat="1" ht="18" customHeight="1" x14ac:dyDescent="0.25"/>
    <row r="47" spans="1:4" s="63" customFormat="1" ht="15" customHeight="1" x14ac:dyDescent="0.25"/>
    <row r="48" spans="1:4" s="63" customFormat="1" ht="15" customHeight="1" x14ac:dyDescent="0.25"/>
    <row r="49" s="63" customFormat="1" x14ac:dyDescent="0.25"/>
    <row r="50" s="63" customFormat="1" x14ac:dyDescent="0.25"/>
    <row r="51" s="63" customFormat="1" x14ac:dyDescent="0.25"/>
    <row r="52" s="63" customFormat="1" x14ac:dyDescent="0.25"/>
    <row r="53" s="63" customFormat="1" x14ac:dyDescent="0.25"/>
    <row r="54" s="63" customFormat="1" x14ac:dyDescent="0.25"/>
    <row r="55" s="63" customFormat="1" x14ac:dyDescent="0.25"/>
    <row r="56" s="63" customFormat="1" x14ac:dyDescent="0.25"/>
    <row r="57" s="63" customFormat="1" x14ac:dyDescent="0.25"/>
    <row r="58" s="63" customFormat="1" x14ac:dyDescent="0.25"/>
    <row r="59" s="63" customFormat="1" x14ac:dyDescent="0.25"/>
    <row r="60" s="63" customFormat="1" x14ac:dyDescent="0.25"/>
    <row r="61" s="63" customFormat="1" x14ac:dyDescent="0.25"/>
    <row r="62" s="63" customFormat="1" x14ac:dyDescent="0.25"/>
    <row r="63" s="63" customFormat="1" x14ac:dyDescent="0.25"/>
    <row r="64" s="63" customFormat="1" x14ac:dyDescent="0.25"/>
    <row r="65" s="63" customFormat="1" x14ac:dyDescent="0.25"/>
    <row r="66" s="63" customFormat="1" x14ac:dyDescent="0.25"/>
    <row r="67" s="63" customFormat="1" x14ac:dyDescent="0.25"/>
    <row r="68" s="63" customFormat="1" x14ac:dyDescent="0.25"/>
    <row r="69" s="63" customFormat="1" x14ac:dyDescent="0.25"/>
    <row r="70" s="63" customFormat="1" x14ac:dyDescent="0.25"/>
    <row r="71" s="63" customFormat="1" x14ac:dyDescent="0.25"/>
    <row r="72" s="63" customFormat="1" x14ac:dyDescent="0.25"/>
    <row r="73" s="63" customFormat="1" x14ac:dyDescent="0.25"/>
    <row r="74" s="63" customFormat="1" x14ac:dyDescent="0.25"/>
    <row r="75" s="63" customFormat="1" x14ac:dyDescent="0.25"/>
    <row r="76" s="63" customFormat="1" x14ac:dyDescent="0.25"/>
    <row r="77" s="63" customFormat="1" x14ac:dyDescent="0.25"/>
    <row r="78" s="63" customFormat="1" x14ac:dyDescent="0.25"/>
    <row r="79" s="63" customFormat="1" x14ac:dyDescent="0.25"/>
    <row r="80" s="63" customFormat="1" x14ac:dyDescent="0.25"/>
    <row r="81" s="63" customFormat="1" x14ac:dyDescent="0.25"/>
    <row r="82" s="63" customFormat="1" x14ac:dyDescent="0.25"/>
    <row r="83" s="63" customFormat="1" x14ac:dyDescent="0.25"/>
    <row r="84" s="63" customFormat="1" x14ac:dyDescent="0.25"/>
    <row r="85" s="63" customFormat="1" x14ac:dyDescent="0.25"/>
    <row r="86" s="63" customFormat="1" x14ac:dyDescent="0.25"/>
    <row r="87" s="63" customFormat="1" x14ac:dyDescent="0.25"/>
    <row r="88" s="63" customFormat="1" x14ac:dyDescent="0.25"/>
    <row r="89" s="63" customFormat="1" x14ac:dyDescent="0.25"/>
    <row r="90" s="63" customFormat="1" x14ac:dyDescent="0.25"/>
  </sheetData>
  <mergeCells count="17">
    <mergeCell ref="A32:C32"/>
    <mergeCell ref="A33:C33"/>
    <mergeCell ref="A27:C27"/>
    <mergeCell ref="A28:C28"/>
    <mergeCell ref="A29:C29"/>
    <mergeCell ref="A30:C30"/>
    <mergeCell ref="A31:C31"/>
    <mergeCell ref="A22:C22"/>
    <mergeCell ref="A23:C23"/>
    <mergeCell ref="A24:C24"/>
    <mergeCell ref="A25:C25"/>
    <mergeCell ref="A26:C26"/>
    <mergeCell ref="B2:G2"/>
    <mergeCell ref="A12:G12"/>
    <mergeCell ref="A13:A14"/>
    <mergeCell ref="A20:D20"/>
    <mergeCell ref="A21:C21"/>
  </mergeCells>
  <pageMargins left="0.7" right="0.7" top="0.75" bottom="0.75" header="0.511811023622047" footer="0.511811023622047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8"/>
  <sheetViews>
    <sheetView zoomScaleNormal="100" workbookViewId="0">
      <selection activeCell="K14" sqref="K14"/>
    </sheetView>
  </sheetViews>
  <sheetFormatPr defaultColWidth="8.28515625" defaultRowHeight="15.75" x14ac:dyDescent="0.25"/>
  <cols>
    <col min="1" max="1" width="18.5703125" customWidth="1"/>
    <col min="2" max="2" width="27.28515625" customWidth="1"/>
    <col min="3" max="3" width="20.85546875" customWidth="1"/>
    <col min="4" max="4" width="18.28515625" customWidth="1"/>
    <col min="5" max="5" width="15.7109375" style="64" customWidth="1"/>
    <col min="6" max="6" width="14.28515625" style="64" customWidth="1"/>
    <col min="7" max="7" width="18.28515625" customWidth="1"/>
    <col min="8" max="8" width="19" customWidth="1"/>
    <col min="9" max="9" width="17.85546875" customWidth="1"/>
    <col min="10" max="10" width="14.42578125" customWidth="1"/>
    <col min="11" max="11" width="15.140625" customWidth="1"/>
    <col min="12" max="12" width="22" customWidth="1"/>
    <col min="13" max="13" width="20.42578125" customWidth="1"/>
  </cols>
  <sheetData>
    <row r="1" spans="1:14" ht="35.25" customHeight="1" x14ac:dyDescent="0.25">
      <c r="A1" s="211" t="s">
        <v>64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</row>
    <row r="2" spans="1:14" ht="96" customHeight="1" x14ac:dyDescent="0.25">
      <c r="A2" s="65" t="s">
        <v>65</v>
      </c>
      <c r="B2" s="65" t="s">
        <v>66</v>
      </c>
      <c r="C2" s="66" t="s">
        <v>67</v>
      </c>
      <c r="D2" s="67" t="s">
        <v>68</v>
      </c>
      <c r="E2" s="68" t="s">
        <v>69</v>
      </c>
      <c r="F2" s="69" t="s">
        <v>70</v>
      </c>
      <c r="G2" s="70" t="s">
        <v>71</v>
      </c>
      <c r="H2" s="70" t="s">
        <v>72</v>
      </c>
      <c r="I2" s="71" t="s">
        <v>73</v>
      </c>
      <c r="J2" s="72" t="s">
        <v>74</v>
      </c>
      <c r="K2" s="72" t="s">
        <v>75</v>
      </c>
      <c r="L2" s="73" t="s">
        <v>76</v>
      </c>
      <c r="M2" s="73" t="s">
        <v>77</v>
      </c>
    </row>
    <row r="3" spans="1:14" x14ac:dyDescent="0.25">
      <c r="A3" s="74" t="s">
        <v>78</v>
      </c>
      <c r="B3" s="75" t="s">
        <v>79</v>
      </c>
      <c r="C3" s="76">
        <v>1000</v>
      </c>
      <c r="D3" s="77">
        <v>1000</v>
      </c>
      <c r="E3" s="78">
        <v>8.5</v>
      </c>
      <c r="F3" s="79">
        <v>25.4</v>
      </c>
      <c r="G3" s="80">
        <f t="shared" ref="G3:G25" si="0">E3*C3</f>
        <v>8500</v>
      </c>
      <c r="H3" s="80">
        <f>F3*1000</f>
        <v>25400</v>
      </c>
      <c r="I3" s="81">
        <f t="shared" ref="I3:I25" si="1">H3-G3</f>
        <v>16900</v>
      </c>
      <c r="J3" s="82">
        <v>509</v>
      </c>
      <c r="K3" s="82">
        <v>586</v>
      </c>
      <c r="L3" s="82">
        <f>E27*J3</f>
        <v>1407176.31</v>
      </c>
      <c r="M3" s="82">
        <f>F27*K3</f>
        <v>1663319.98</v>
      </c>
      <c r="N3" s="83"/>
    </row>
    <row r="4" spans="1:14" x14ac:dyDescent="0.25">
      <c r="A4" s="74">
        <v>160119</v>
      </c>
      <c r="B4" s="75" t="s">
        <v>80</v>
      </c>
      <c r="C4" s="76">
        <v>0</v>
      </c>
      <c r="D4" s="84"/>
      <c r="E4" s="78">
        <v>0</v>
      </c>
      <c r="F4" s="79">
        <v>1.28</v>
      </c>
      <c r="G4" s="80">
        <f t="shared" si="0"/>
        <v>0</v>
      </c>
      <c r="H4" s="80">
        <f t="shared" ref="H4:H25" si="2">F4*D4</f>
        <v>0</v>
      </c>
      <c r="I4" s="81">
        <f t="shared" si="1"/>
        <v>0</v>
      </c>
      <c r="J4" s="85"/>
      <c r="K4" s="86"/>
      <c r="L4" s="86"/>
      <c r="M4" s="86"/>
      <c r="N4" s="83"/>
    </row>
    <row r="5" spans="1:14" ht="25.5" x14ac:dyDescent="0.25">
      <c r="A5" s="87" t="s">
        <v>81</v>
      </c>
      <c r="B5" s="88" t="s">
        <v>82</v>
      </c>
      <c r="C5" s="89">
        <v>99</v>
      </c>
      <c r="D5" s="90">
        <v>65</v>
      </c>
      <c r="E5" s="78">
        <v>0</v>
      </c>
      <c r="F5" s="79">
        <v>3.16</v>
      </c>
      <c r="G5" s="80">
        <f t="shared" si="0"/>
        <v>0</v>
      </c>
      <c r="H5" s="80">
        <f t="shared" si="2"/>
        <v>205.4</v>
      </c>
      <c r="I5" s="81">
        <f t="shared" si="1"/>
        <v>205.4</v>
      </c>
      <c r="J5" s="85"/>
      <c r="K5" s="86"/>
      <c r="L5" s="86"/>
      <c r="M5" s="86"/>
      <c r="N5" s="83"/>
    </row>
    <row r="6" spans="1:14" x14ac:dyDescent="0.25">
      <c r="A6" s="91" t="s">
        <v>83</v>
      </c>
      <c r="B6" s="92" t="s">
        <v>84</v>
      </c>
      <c r="C6" s="93">
        <v>65</v>
      </c>
      <c r="D6" s="94">
        <v>65</v>
      </c>
      <c r="E6" s="78">
        <v>16.940000000000001</v>
      </c>
      <c r="F6" s="79">
        <v>32.4</v>
      </c>
      <c r="G6" s="80">
        <f t="shared" si="0"/>
        <v>1101.1000000000001</v>
      </c>
      <c r="H6" s="80">
        <f t="shared" si="2"/>
        <v>2106</v>
      </c>
      <c r="I6" s="81">
        <f t="shared" si="1"/>
        <v>1004.8999999999999</v>
      </c>
      <c r="J6" s="85"/>
      <c r="K6" s="86"/>
      <c r="L6" s="86"/>
      <c r="M6" s="86"/>
      <c r="N6" s="83"/>
    </row>
    <row r="7" spans="1:14" ht="25.5" x14ac:dyDescent="0.25">
      <c r="A7" s="95" t="s">
        <v>85</v>
      </c>
      <c r="B7" s="96" t="s">
        <v>86</v>
      </c>
      <c r="C7" s="97"/>
      <c r="D7" s="98">
        <v>255</v>
      </c>
      <c r="E7" s="78">
        <v>0</v>
      </c>
      <c r="F7" s="79">
        <v>0</v>
      </c>
      <c r="G7" s="80">
        <f t="shared" si="0"/>
        <v>0</v>
      </c>
      <c r="H7" s="80">
        <f t="shared" si="2"/>
        <v>0</v>
      </c>
      <c r="I7" s="81">
        <f t="shared" si="1"/>
        <v>0</v>
      </c>
      <c r="J7" s="85"/>
      <c r="K7" s="86"/>
      <c r="L7" s="86"/>
      <c r="M7" s="86"/>
      <c r="N7" s="83"/>
    </row>
    <row r="8" spans="1:14" ht="63.75" x14ac:dyDescent="0.25">
      <c r="A8" s="99" t="s">
        <v>87</v>
      </c>
      <c r="B8" s="100" t="s">
        <v>88</v>
      </c>
      <c r="C8" s="101">
        <v>228</v>
      </c>
      <c r="D8" s="102">
        <v>255</v>
      </c>
      <c r="E8" s="78">
        <v>4.2</v>
      </c>
      <c r="F8" s="79">
        <v>10.18</v>
      </c>
      <c r="G8" s="80">
        <f t="shared" si="0"/>
        <v>957.6</v>
      </c>
      <c r="H8" s="80">
        <f t="shared" si="2"/>
        <v>2595.9</v>
      </c>
      <c r="I8" s="81">
        <f t="shared" si="1"/>
        <v>1638.3000000000002</v>
      </c>
      <c r="J8" s="85"/>
      <c r="K8" s="86"/>
      <c r="L8" s="86"/>
      <c r="M8" s="86"/>
      <c r="N8" s="83"/>
    </row>
    <row r="9" spans="1:14" x14ac:dyDescent="0.25">
      <c r="A9" s="103" t="s">
        <v>89</v>
      </c>
      <c r="B9" s="104" t="s">
        <v>90</v>
      </c>
      <c r="C9" s="105">
        <v>998</v>
      </c>
      <c r="D9" s="106">
        <v>1400</v>
      </c>
      <c r="E9" s="78">
        <v>0</v>
      </c>
      <c r="F9" s="79">
        <v>8.3000000000000007</v>
      </c>
      <c r="G9" s="80">
        <f t="shared" si="0"/>
        <v>0</v>
      </c>
      <c r="H9" s="80">
        <f t="shared" si="2"/>
        <v>11620.000000000002</v>
      </c>
      <c r="I9" s="81">
        <f t="shared" si="1"/>
        <v>11620.000000000002</v>
      </c>
      <c r="J9" s="85"/>
      <c r="K9" s="86"/>
      <c r="L9" s="86"/>
      <c r="M9" s="86"/>
      <c r="N9" s="83"/>
    </row>
    <row r="10" spans="1:14" x14ac:dyDescent="0.25">
      <c r="A10" s="107" t="s">
        <v>91</v>
      </c>
      <c r="B10" s="108" t="s">
        <v>92</v>
      </c>
      <c r="C10" s="109">
        <v>185</v>
      </c>
      <c r="D10" s="110">
        <v>207</v>
      </c>
      <c r="E10" s="78">
        <v>46.73</v>
      </c>
      <c r="F10" s="79">
        <v>48.24</v>
      </c>
      <c r="G10" s="80">
        <f t="shared" si="0"/>
        <v>8645.0499999999993</v>
      </c>
      <c r="H10" s="80">
        <f t="shared" si="2"/>
        <v>9985.68</v>
      </c>
      <c r="I10" s="81">
        <f t="shared" si="1"/>
        <v>1340.630000000001</v>
      </c>
      <c r="J10" s="85"/>
      <c r="K10" s="86"/>
      <c r="L10" s="86"/>
      <c r="M10" s="86"/>
      <c r="N10" s="83"/>
    </row>
    <row r="11" spans="1:14" x14ac:dyDescent="0.25">
      <c r="A11" s="111" t="s">
        <v>93</v>
      </c>
      <c r="B11" s="112" t="s">
        <v>94</v>
      </c>
      <c r="C11" s="113">
        <v>156</v>
      </c>
      <c r="D11" s="114">
        <v>175</v>
      </c>
      <c r="E11" s="78">
        <v>167.79</v>
      </c>
      <c r="F11" s="79">
        <v>172.8</v>
      </c>
      <c r="G11" s="80">
        <f t="shared" si="0"/>
        <v>26175.239999999998</v>
      </c>
      <c r="H11" s="80">
        <f t="shared" si="2"/>
        <v>30240.000000000004</v>
      </c>
      <c r="I11" s="81">
        <f t="shared" si="1"/>
        <v>4064.7600000000057</v>
      </c>
      <c r="J11" s="85"/>
      <c r="K11" s="86"/>
      <c r="L11" s="86"/>
      <c r="M11" s="86"/>
      <c r="N11" s="83"/>
    </row>
    <row r="12" spans="1:14" x14ac:dyDescent="0.25">
      <c r="A12" s="115" t="s">
        <v>95</v>
      </c>
      <c r="B12" s="116" t="s">
        <v>96</v>
      </c>
      <c r="C12" s="117">
        <v>1056</v>
      </c>
      <c r="D12" s="118">
        <v>1183</v>
      </c>
      <c r="E12" s="78">
        <v>3.94</v>
      </c>
      <c r="F12" s="79">
        <v>6.56</v>
      </c>
      <c r="G12" s="80">
        <f t="shared" si="0"/>
        <v>4160.6400000000003</v>
      </c>
      <c r="H12" s="80">
        <f t="shared" si="2"/>
        <v>7760.48</v>
      </c>
      <c r="I12" s="81">
        <f t="shared" si="1"/>
        <v>3599.8399999999992</v>
      </c>
      <c r="J12" s="85"/>
      <c r="K12" s="86"/>
      <c r="L12" s="86"/>
      <c r="M12" s="86"/>
      <c r="N12" s="83"/>
    </row>
    <row r="13" spans="1:14" x14ac:dyDescent="0.25">
      <c r="A13" s="119" t="s">
        <v>97</v>
      </c>
      <c r="B13" s="120" t="s">
        <v>98</v>
      </c>
      <c r="C13" s="121"/>
      <c r="D13" s="122">
        <v>1183</v>
      </c>
      <c r="E13" s="78">
        <v>0</v>
      </c>
      <c r="F13" s="79">
        <v>10.44</v>
      </c>
      <c r="G13" s="80">
        <f t="shared" si="0"/>
        <v>0</v>
      </c>
      <c r="H13" s="80">
        <f t="shared" si="2"/>
        <v>12350.519999999999</v>
      </c>
      <c r="I13" s="81">
        <f t="shared" si="1"/>
        <v>12350.519999999999</v>
      </c>
      <c r="J13" s="85"/>
      <c r="K13" s="86"/>
      <c r="L13" s="86"/>
      <c r="M13" s="86"/>
      <c r="N13" s="83"/>
    </row>
    <row r="14" spans="1:14" ht="51" x14ac:dyDescent="0.25">
      <c r="A14" s="123" t="s">
        <v>99</v>
      </c>
      <c r="B14" s="124" t="s">
        <v>100</v>
      </c>
      <c r="C14" s="125">
        <v>828</v>
      </c>
      <c r="D14" s="126">
        <v>4000</v>
      </c>
      <c r="E14" s="78">
        <v>1.18</v>
      </c>
      <c r="F14" s="79">
        <v>1.74</v>
      </c>
      <c r="G14" s="80">
        <f t="shared" si="0"/>
        <v>977.04</v>
      </c>
      <c r="H14" s="80">
        <f t="shared" si="2"/>
        <v>6960</v>
      </c>
      <c r="I14" s="81">
        <f t="shared" si="1"/>
        <v>5982.96</v>
      </c>
      <c r="J14" s="85"/>
      <c r="K14" s="86"/>
      <c r="L14" s="86"/>
      <c r="M14" s="86"/>
      <c r="N14" s="83"/>
    </row>
    <row r="15" spans="1:14" ht="25.5" x14ac:dyDescent="0.25">
      <c r="A15" s="127" t="s">
        <v>101</v>
      </c>
      <c r="B15" s="128" t="s">
        <v>102</v>
      </c>
      <c r="C15" s="129">
        <v>180</v>
      </c>
      <c r="D15" s="130">
        <v>4000</v>
      </c>
      <c r="E15" s="78">
        <v>0.04</v>
      </c>
      <c r="F15" s="79">
        <v>0.16</v>
      </c>
      <c r="G15" s="80">
        <f t="shared" si="0"/>
        <v>7.2</v>
      </c>
      <c r="H15" s="80">
        <f t="shared" si="2"/>
        <v>640</v>
      </c>
      <c r="I15" s="81">
        <f t="shared" si="1"/>
        <v>632.79999999999995</v>
      </c>
      <c r="J15" s="85"/>
      <c r="K15" s="86"/>
      <c r="L15" s="86"/>
      <c r="M15" s="86"/>
      <c r="N15" s="83"/>
    </row>
    <row r="16" spans="1:14" x14ac:dyDescent="0.25">
      <c r="A16" s="131" t="s">
        <v>103</v>
      </c>
      <c r="B16" s="132" t="s">
        <v>104</v>
      </c>
      <c r="C16" s="133">
        <v>0</v>
      </c>
      <c r="D16" s="134">
        <v>0</v>
      </c>
      <c r="E16" s="78">
        <v>0</v>
      </c>
      <c r="F16" s="79">
        <v>0</v>
      </c>
      <c r="G16" s="80">
        <f t="shared" si="0"/>
        <v>0</v>
      </c>
      <c r="H16" s="80">
        <f t="shared" si="2"/>
        <v>0</v>
      </c>
      <c r="I16" s="81">
        <f t="shared" si="1"/>
        <v>0</v>
      </c>
      <c r="J16" s="85"/>
      <c r="K16" s="86"/>
      <c r="L16" s="86"/>
      <c r="M16" s="86"/>
      <c r="N16" s="83"/>
    </row>
    <row r="17" spans="1:14" x14ac:dyDescent="0.25">
      <c r="A17" s="135" t="s">
        <v>105</v>
      </c>
      <c r="B17" s="136" t="s">
        <v>104</v>
      </c>
      <c r="C17" s="137">
        <v>0</v>
      </c>
      <c r="D17" s="138">
        <v>0</v>
      </c>
      <c r="E17" s="78"/>
      <c r="F17" s="79"/>
      <c r="G17" s="80">
        <f t="shared" si="0"/>
        <v>0</v>
      </c>
      <c r="H17" s="80">
        <f t="shared" si="2"/>
        <v>0</v>
      </c>
      <c r="I17" s="81">
        <f t="shared" si="1"/>
        <v>0</v>
      </c>
      <c r="J17" s="85"/>
      <c r="K17" s="86"/>
      <c r="L17" s="86"/>
      <c r="M17" s="86"/>
      <c r="N17" s="83"/>
    </row>
    <row r="18" spans="1:14" ht="25.5" x14ac:dyDescent="0.25">
      <c r="A18" s="139" t="s">
        <v>106</v>
      </c>
      <c r="B18" s="140" t="s">
        <v>107</v>
      </c>
      <c r="C18" s="141">
        <v>0</v>
      </c>
      <c r="D18" s="142">
        <v>0</v>
      </c>
      <c r="E18" s="78">
        <v>23.66</v>
      </c>
      <c r="F18" s="79">
        <v>0.19</v>
      </c>
      <c r="G18" s="80">
        <f t="shared" si="0"/>
        <v>0</v>
      </c>
      <c r="H18" s="80">
        <f t="shared" si="2"/>
        <v>0</v>
      </c>
      <c r="I18" s="81">
        <f t="shared" si="1"/>
        <v>0</v>
      </c>
      <c r="J18" s="85"/>
      <c r="K18" s="86"/>
      <c r="L18" s="86"/>
      <c r="M18" s="86"/>
      <c r="N18" s="83"/>
    </row>
    <row r="19" spans="1:14" ht="25.5" x14ac:dyDescent="0.25">
      <c r="A19" s="143" t="s">
        <v>108</v>
      </c>
      <c r="B19" s="144" t="s">
        <v>107</v>
      </c>
      <c r="C19" s="145">
        <v>0</v>
      </c>
      <c r="D19" s="146">
        <v>0</v>
      </c>
      <c r="E19" s="78">
        <v>12.76</v>
      </c>
      <c r="F19" s="79">
        <v>8.0500000000000007</v>
      </c>
      <c r="G19" s="80">
        <f t="shared" si="0"/>
        <v>0</v>
      </c>
      <c r="H19" s="80">
        <f t="shared" si="2"/>
        <v>0</v>
      </c>
      <c r="I19" s="81">
        <f t="shared" si="1"/>
        <v>0</v>
      </c>
      <c r="J19" s="85"/>
      <c r="K19" s="86"/>
      <c r="L19" s="86"/>
      <c r="M19" s="86"/>
      <c r="N19" s="83"/>
    </row>
    <row r="20" spans="1:14" ht="25.5" x14ac:dyDescent="0.25">
      <c r="A20" s="147" t="s">
        <v>109</v>
      </c>
      <c r="B20" s="148" t="s">
        <v>110</v>
      </c>
      <c r="C20" s="149"/>
      <c r="D20" s="150">
        <v>1000</v>
      </c>
      <c r="E20" s="78"/>
      <c r="F20" s="79"/>
      <c r="G20" s="80">
        <f t="shared" si="0"/>
        <v>0</v>
      </c>
      <c r="H20" s="80">
        <f t="shared" si="2"/>
        <v>0</v>
      </c>
      <c r="I20" s="81">
        <f t="shared" si="1"/>
        <v>0</v>
      </c>
      <c r="J20" s="85"/>
      <c r="K20" s="86"/>
      <c r="L20" s="86"/>
      <c r="M20" s="86"/>
      <c r="N20" s="83"/>
    </row>
    <row r="21" spans="1:14" x14ac:dyDescent="0.25">
      <c r="A21" s="151" t="s">
        <v>111</v>
      </c>
      <c r="B21" s="152" t="s">
        <v>80</v>
      </c>
      <c r="C21" s="153">
        <v>381</v>
      </c>
      <c r="D21" s="154">
        <v>426</v>
      </c>
      <c r="E21" s="78">
        <v>160.94</v>
      </c>
      <c r="F21" s="79">
        <v>163.82</v>
      </c>
      <c r="G21" s="80">
        <f t="shared" si="0"/>
        <v>61318.14</v>
      </c>
      <c r="H21" s="80">
        <f t="shared" si="2"/>
        <v>69787.319999999992</v>
      </c>
      <c r="I21" s="81">
        <f t="shared" si="1"/>
        <v>8469.179999999993</v>
      </c>
      <c r="J21" s="85"/>
      <c r="K21" s="86"/>
      <c r="L21" s="86"/>
      <c r="M21" s="86"/>
      <c r="N21" s="83"/>
    </row>
    <row r="22" spans="1:14" x14ac:dyDescent="0.25">
      <c r="A22" s="155" t="s">
        <v>112</v>
      </c>
      <c r="B22" s="156" t="s">
        <v>113</v>
      </c>
      <c r="C22" s="157">
        <v>60</v>
      </c>
      <c r="D22" s="158">
        <v>50</v>
      </c>
      <c r="E22" s="78">
        <v>0</v>
      </c>
      <c r="F22" s="79">
        <v>3.98</v>
      </c>
      <c r="G22" s="80">
        <f t="shared" si="0"/>
        <v>0</v>
      </c>
      <c r="H22" s="80">
        <f t="shared" si="2"/>
        <v>199</v>
      </c>
      <c r="I22" s="81">
        <f t="shared" si="1"/>
        <v>199</v>
      </c>
      <c r="J22" s="85"/>
      <c r="K22" s="86"/>
      <c r="L22" s="86"/>
      <c r="M22" s="86"/>
      <c r="N22" s="83"/>
    </row>
    <row r="23" spans="1:14" ht="25.5" x14ac:dyDescent="0.25">
      <c r="A23" s="159" t="s">
        <v>114</v>
      </c>
      <c r="B23" s="160" t="s">
        <v>115</v>
      </c>
      <c r="C23" s="161">
        <v>355</v>
      </c>
      <c r="D23" s="162">
        <v>398</v>
      </c>
      <c r="E23" s="78">
        <v>197.68</v>
      </c>
      <c r="F23" s="79">
        <v>197.66</v>
      </c>
      <c r="G23" s="80">
        <f t="shared" si="0"/>
        <v>70176.400000000009</v>
      </c>
      <c r="H23" s="80">
        <f t="shared" si="2"/>
        <v>78668.679999999993</v>
      </c>
      <c r="I23" s="81">
        <f t="shared" si="1"/>
        <v>8492.2799999999843</v>
      </c>
      <c r="J23" s="85"/>
      <c r="K23" s="86"/>
      <c r="L23" s="86"/>
      <c r="M23" s="86"/>
      <c r="N23" s="83"/>
    </row>
    <row r="24" spans="1:14" ht="25.5" x14ac:dyDescent="0.25">
      <c r="A24" s="163" t="s">
        <v>116</v>
      </c>
      <c r="B24" s="164" t="s">
        <v>117</v>
      </c>
      <c r="C24" s="165">
        <v>651</v>
      </c>
      <c r="D24" s="166">
        <v>729</v>
      </c>
      <c r="E24" s="78">
        <v>1909.26</v>
      </c>
      <c r="F24" s="79">
        <v>1926.35</v>
      </c>
      <c r="G24" s="80">
        <f t="shared" si="0"/>
        <v>1242928.26</v>
      </c>
      <c r="H24" s="80">
        <f t="shared" si="2"/>
        <v>1404309.15</v>
      </c>
      <c r="I24" s="81">
        <f t="shared" si="1"/>
        <v>161380.8899999999</v>
      </c>
      <c r="J24" s="85"/>
      <c r="K24" s="86"/>
      <c r="L24" s="86"/>
      <c r="M24" s="86"/>
      <c r="N24" s="83"/>
    </row>
    <row r="25" spans="1:14" x14ac:dyDescent="0.25">
      <c r="A25" s="167" t="s">
        <v>118</v>
      </c>
      <c r="B25" s="168" t="s">
        <v>119</v>
      </c>
      <c r="C25" s="169">
        <v>880</v>
      </c>
      <c r="D25" s="170">
        <v>986</v>
      </c>
      <c r="E25" s="78">
        <v>138.51</v>
      </c>
      <c r="F25" s="79">
        <v>125.02</v>
      </c>
      <c r="G25" s="80">
        <f t="shared" si="0"/>
        <v>121888.79999999999</v>
      </c>
      <c r="H25" s="80">
        <f t="shared" si="2"/>
        <v>123269.72</v>
      </c>
      <c r="I25" s="81">
        <f t="shared" si="1"/>
        <v>1380.9200000000128</v>
      </c>
      <c r="J25" s="85"/>
      <c r="K25" s="86"/>
      <c r="L25" s="86"/>
      <c r="M25" s="86"/>
      <c r="N25" s="83"/>
    </row>
    <row r="26" spans="1:14" x14ac:dyDescent="0.25">
      <c r="A26" s="171"/>
      <c r="B26" s="172" t="s">
        <v>120</v>
      </c>
      <c r="C26" s="173"/>
      <c r="D26" s="174"/>
      <c r="E26" s="175">
        <v>72.459999999999994</v>
      </c>
      <c r="F26" s="176">
        <v>92.7</v>
      </c>
      <c r="G26" s="80"/>
      <c r="H26" s="80"/>
      <c r="I26" s="81"/>
      <c r="J26" s="85"/>
      <c r="K26" s="86"/>
      <c r="L26" s="86"/>
      <c r="M26" s="86"/>
      <c r="N26" s="83"/>
    </row>
    <row r="27" spans="1:14" x14ac:dyDescent="0.25">
      <c r="D27" s="8" t="s">
        <v>121</v>
      </c>
      <c r="E27" s="177">
        <f>SUM(E3:E26)</f>
        <v>2764.59</v>
      </c>
      <c r="F27" s="177">
        <f>SUM(F3:F26)</f>
        <v>2838.43</v>
      </c>
      <c r="G27" s="80">
        <f>SUM(G3:G25)</f>
        <v>1546835.47</v>
      </c>
      <c r="H27" s="80">
        <f>SUM(H3:H25)</f>
        <v>1786097.8499999999</v>
      </c>
      <c r="I27" s="81">
        <f>H27-G27</f>
        <v>239262.37999999989</v>
      </c>
      <c r="J27" s="85"/>
      <c r="K27" s="86"/>
      <c r="L27" s="86"/>
      <c r="M27" s="86"/>
      <c r="N27" s="83"/>
    </row>
    <row r="28" spans="1:14" x14ac:dyDescent="0.25">
      <c r="G28" s="85"/>
      <c r="H28" s="85"/>
      <c r="I28" s="85"/>
      <c r="J28" s="85"/>
      <c r="K28" s="86"/>
      <c r="L28" s="86"/>
      <c r="M28" s="86"/>
      <c r="N28" s="83"/>
    </row>
  </sheetData>
  <mergeCells count="1">
    <mergeCell ref="A1:M1"/>
  </mergeCells>
  <conditionalFormatting sqref="E3:F27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2:H27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511811023622047" footer="0.511811023622047"/>
  <pageSetup paperSize="9" scale="54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Kalkulacja</vt:lpstr>
      <vt:lpstr>Nieruchomości niezamieszkałe</vt:lpstr>
      <vt:lpstr>Niezamieszkałe</vt:lpstr>
      <vt:lpstr>2019-2024</vt:lpstr>
      <vt:lpstr>Ceny i tonaż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AnnaNiedźwiedź</dc:creator>
  <dc:description/>
  <cp:lastModifiedBy>AnnaNiedźwiedź</cp:lastModifiedBy>
  <cp:revision>1</cp:revision>
  <cp:lastPrinted>2025-03-26T12:16:02Z</cp:lastPrinted>
  <dcterms:created xsi:type="dcterms:W3CDTF">2025-02-17T13:58:30Z</dcterms:created>
  <dcterms:modified xsi:type="dcterms:W3CDTF">2025-03-26T15:27:46Z</dcterms:modified>
  <dc:language>pl-PL</dc:language>
</cp:coreProperties>
</file>